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 tabRatio="500"/>
  </bookViews>
  <sheets>
    <sheet name="...............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4" i="1" l="1"/>
  <c r="F53" i="1"/>
  <c r="D53" i="1"/>
  <c r="D52" i="1"/>
  <c r="F52" i="1" s="1"/>
  <c r="F51" i="1"/>
  <c r="D51" i="1"/>
  <c r="F50" i="1"/>
  <c r="F49" i="1"/>
  <c r="F48" i="1"/>
  <c r="D48" i="1"/>
  <c r="D47" i="1"/>
  <c r="F47" i="1" s="1"/>
  <c r="F46" i="1"/>
  <c r="D46" i="1"/>
  <c r="D45" i="1"/>
  <c r="F45" i="1" s="1"/>
  <c r="D41" i="1"/>
  <c r="D42" i="1" s="1"/>
  <c r="F40" i="1"/>
  <c r="D40" i="1"/>
  <c r="D39" i="1"/>
  <c r="F39" i="1" s="1"/>
  <c r="F38" i="1"/>
  <c r="F37" i="1"/>
  <c r="D33" i="1"/>
  <c r="F33" i="1" s="1"/>
  <c r="F32" i="1"/>
  <c r="D32" i="1"/>
  <c r="F31" i="1"/>
  <c r="F30" i="1"/>
  <c r="D30" i="1"/>
  <c r="D27" i="1"/>
  <c r="F27" i="1" s="1"/>
  <c r="F26" i="1"/>
  <c r="D26" i="1"/>
  <c r="D25" i="1"/>
  <c r="F25" i="1" s="1"/>
  <c r="F24" i="1"/>
  <c r="D24" i="1"/>
  <c r="D23" i="1"/>
  <c r="F23" i="1" s="1"/>
  <c r="F22" i="1"/>
  <c r="D22" i="1"/>
  <c r="F17" i="1"/>
  <c r="D16" i="1"/>
  <c r="F16" i="1" s="1"/>
  <c r="F15" i="1"/>
  <c r="D14" i="1"/>
  <c r="F14" i="1" s="1"/>
  <c r="F13" i="1"/>
  <c r="D13" i="1"/>
  <c r="D12" i="1"/>
  <c r="F12" i="1" s="1"/>
  <c r="F11" i="1"/>
  <c r="D11" i="1"/>
  <c r="D10" i="1"/>
  <c r="F10" i="1" s="1"/>
  <c r="F42" i="1" l="1"/>
  <c r="D43" i="1"/>
  <c r="F9" i="1"/>
  <c r="F41" i="1"/>
  <c r="D44" i="1" l="1"/>
  <c r="F44" i="1" s="1"/>
  <c r="F43" i="1"/>
  <c r="F57" i="1" s="1"/>
  <c r="F58" i="1" l="1"/>
  <c r="F59" i="1" s="1"/>
</calcChain>
</file>

<file path=xl/sharedStrings.xml><?xml version="1.0" encoding="utf-8"?>
<sst xmlns="http://schemas.openxmlformats.org/spreadsheetml/2006/main" count="108" uniqueCount="78">
  <si>
    <t xml:space="preserve">Hinnapakkuja: </t>
  </si>
  <si>
    <t>Nr</t>
  </si>
  <si>
    <t>Töö kirjeldus</t>
  </si>
  <si>
    <t>Mõõt-
ühik</t>
  </si>
  <si>
    <t>Töö maht</t>
  </si>
  <si>
    <t>Ühiku hind</t>
  </si>
  <si>
    <t>Maksumus</t>
  </si>
  <si>
    <t>Selgitus</t>
  </si>
  <si>
    <t>EHITUS JA LAMMUTUSTÖÖD</t>
  </si>
  <si>
    <t>Lammutustööd</t>
  </si>
  <si>
    <t>Olemasoleva eterniitkatte eemaldamine</t>
  </si>
  <si>
    <t>m²</t>
  </si>
  <si>
    <t>Eterniit ladustatakse kohapeal euroalustele või autokasti, utiliseerimise organiseerib Tellija</t>
  </si>
  <si>
    <t>Olemasoleva ruberoidikihi eemaldamine</t>
  </si>
  <si>
    <t>m2</t>
  </si>
  <si>
    <t>Olemasolevate puitkonstruktsioonide eemaldamine</t>
  </si>
  <si>
    <t>Laudis vahedega + sarikad 50x150</t>
  </si>
  <si>
    <t>Silikaatkivist korstnaotste lammutus kuni katuse tasapinnani</t>
  </si>
  <si>
    <t>m3</t>
  </si>
  <si>
    <t>Otsaviilu silikaatseina lammutus - 1 kivi sein</t>
  </si>
  <si>
    <t>Olemasoleva tuulekasti laudise eemaldamine</t>
  </si>
  <si>
    <t>Utiliseerimise organiseerib tellija</t>
  </si>
  <si>
    <t>Vihmaveerennide ja torude demontaaž</t>
  </si>
  <si>
    <t>jm</t>
  </si>
  <si>
    <t>EHITUSTÖÖD</t>
  </si>
  <si>
    <t>Vundamendi ehitustööd</t>
  </si>
  <si>
    <t>Vundamendisüvendi kaevamine</t>
  </si>
  <si>
    <t>Laiusega 1 m ja sügavusega 1,2 m. Paepinnas ca 50 cm sügavusel</t>
  </si>
  <si>
    <t>Vundamenditaldmiku alla killustikaluse ehitus</t>
  </si>
  <si>
    <t>Paksusega 20 cm, fraktsioon 8-16 mm</t>
  </si>
  <si>
    <t>Betoonist vundamenditaldmik 200x800 mm</t>
  </si>
  <si>
    <t>Fibo 5 plokist vundament 200 mm laiusega</t>
  </si>
  <si>
    <t>Ankurdamine armatuurvarrastega olemasolevasse kõrval asuvasse vundamenti</t>
  </si>
  <si>
    <t>Sama soojustamine 150 mm EPS 120 soojustusega</t>
  </si>
  <si>
    <t>Vundamendi pealne horisontaalne hüdroisolatsioon</t>
  </si>
  <si>
    <t>4mm paksune SBS kate kleebituna</t>
  </si>
  <si>
    <t>Müüritööd</t>
  </si>
  <si>
    <t>Kandva seina ladumine 200 Bauroc Classic 3Mpa plokist</t>
  </si>
  <si>
    <t xml:space="preserve">Elutoa nurga laiendus + garaaži esine sein peasissepääs. Ankurdamine olemasolevasse seina armatuurvardast ankrutega 8mm </t>
  </si>
  <si>
    <t>Sillused - laiusega 200 mm - FIBO või Bauroc</t>
  </si>
  <si>
    <t>tk</t>
  </si>
  <si>
    <t>5 tk 200x1600 + 4 tk 200x2400 + 1 tk 200x3000</t>
  </si>
  <si>
    <t>Kandvate seinte kõrgemaks ladumine 200 Bauroc Classic 3Mpa plokist</t>
  </si>
  <si>
    <t>Arvestatud on ümber perimeetri 3 plokirida kõrgusega 3x200 mm</t>
  </si>
  <si>
    <t>Samale r/b armeeritud vöö valamine h=150 mm</t>
  </si>
  <si>
    <t>Katusetööd</t>
  </si>
  <si>
    <t>Puidust katuseferme kandva tala 200x400 paigaldus - liimpuit ?</t>
  </si>
  <si>
    <t>5350 mm + 4400 mm + 6350 mm. Kandvatesse seintesse jätta avad, tala otsad isoleerida hüdroisolatsiooniga ja kinni ehitada/tihendada</t>
  </si>
  <si>
    <t>Ogaplaatfermide paigaldus</t>
  </si>
  <si>
    <t>Fermid hangib tellija. Töövõtja paigaldab tõstemehhanismiga ja fikseerib ning kinnitab müürivööle</t>
  </si>
  <si>
    <t>Tuuletõkkeplaadi Isover RKL-31 paigaldus sarika peale</t>
  </si>
  <si>
    <t>Plaadid 1800 mm pikad, paigaldatakse risti sarikatele, liitekohad sarika peal. Plaat on punnsoonega</t>
  </si>
  <si>
    <t>Tuulutusliist 50x50 mm</t>
  </si>
  <si>
    <t>Aluskattekile paigaldus</t>
  </si>
  <si>
    <t>Distantsliist 25x50</t>
  </si>
  <si>
    <t>Roovitus laudisega 25x125/150 mm</t>
  </si>
  <si>
    <t>Ruukki Classic plekk paigaldusega</t>
  </si>
  <si>
    <t>Tumehall RR-23</t>
  </si>
  <si>
    <t>Harjaplekk paigaldusega RA9AR</t>
  </si>
  <si>
    <t>Servaplekid seinale ülespöördega - liiteplekk RA1AJD</t>
  </si>
  <si>
    <t>Räästaplekk RA9AEF</t>
  </si>
  <si>
    <t>Otsaplekk RA9AG</t>
  </si>
  <si>
    <t>Kanalisatsiooni tuulutuse läbiviik</t>
  </si>
  <si>
    <t>kompl</t>
  </si>
  <si>
    <t>Köögikubu väljaviske läbiviik soojustatud</t>
  </si>
  <si>
    <t xml:space="preserve">Tuulekasti ehitus </t>
  </si>
  <si>
    <t>Servatud värvitud lauaga, vahedega</t>
  </si>
  <si>
    <t>Vihmaveesüsteemi paigaldus</t>
  </si>
  <si>
    <t>Rennid 38,1 jm + torud 21,2 jm. 6 allatulekut</t>
  </si>
  <si>
    <t>Lumetõke</t>
  </si>
  <si>
    <t>Korstnaotse ladumine fassaaditellisega puhta vuugiga</t>
  </si>
  <si>
    <t>TÖÖDE MAKSUMUS KOKKU</t>
  </si>
  <si>
    <t>Käibemaks 20%</t>
  </si>
  <si>
    <t>TÖÖDE MAKSUMUS KOKKU KOOS KÄIBEMAKSUGA</t>
  </si>
  <si>
    <t>Pakkumise kehtivus</t>
  </si>
  <si>
    <t>Pakkumine kehtib 30 päeva</t>
  </si>
  <si>
    <t xml:space="preserve"> väikeelamu ehitus - ja katusetööde kalkulatsioon</t>
  </si>
  <si>
    <t xml:space="preserve">Tellija: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</si>
</sst>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25]General"/>
    <numFmt numFmtId="165" formatCode="[$]@"/>
    <numFmt numFmtId="166" formatCode="[$-425]#,##0.00"/>
    <numFmt numFmtId="167" formatCode="[$-425]0.00"/>
    <numFmt numFmtId="168" formatCode="0.0"/>
    <numFmt numFmtId="169" formatCode="#,##0.00\ _k_r"/>
    <numFmt numFmtId="170" formatCode="#,##0.0"/>
    <numFmt numFmtId="171" formatCode="#,##0.00\ [$€-1]"/>
    <numFmt numFmtId="172" formatCode="_-* #,##0.00\ _€_-;\-* #,##0.00\ _€_-;_-* \-??\ _€_-;_-@_-"/>
  </numFmts>
  <fonts count="13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sz val="10"/>
      <color rgb="FF0000CC"/>
      <name val="Calibri"/>
      <family val="2"/>
      <charset val="186"/>
    </font>
    <font>
      <b/>
      <sz val="10"/>
      <color rgb="FF000000"/>
      <name val="Calibri"/>
      <family val="2"/>
      <charset val="186"/>
    </font>
    <font>
      <b/>
      <sz val="10"/>
      <color rgb="FF0000CC"/>
      <name val="Calibri"/>
      <family val="2"/>
      <charset val="186"/>
    </font>
    <font>
      <b/>
      <sz val="10"/>
      <color rgb="FFFF0000"/>
      <name val="Calibri"/>
      <family val="2"/>
      <charset val="186"/>
    </font>
    <font>
      <b/>
      <u/>
      <sz val="10"/>
      <name val="Calibri"/>
      <family val="2"/>
      <charset val="186"/>
    </font>
    <font>
      <b/>
      <sz val="10"/>
      <name val="Calibri"/>
      <family val="2"/>
      <charset val="186"/>
    </font>
    <font>
      <u/>
      <sz val="10"/>
      <color rgb="FF0000FF"/>
      <name val="Arial"/>
      <family val="2"/>
      <charset val="186"/>
    </font>
    <font>
      <u/>
      <sz val="10"/>
      <name val="Calibri"/>
      <family val="2"/>
      <charset val="186"/>
    </font>
    <font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72" fontId="12" fillId="0" borderId="0" applyBorder="0" applyProtection="0"/>
    <xf numFmtId="0" fontId="10" fillId="0" borderId="0" applyBorder="0" applyProtection="0"/>
    <xf numFmtId="0" fontId="1" fillId="0" borderId="0"/>
    <xf numFmtId="164" fontId="12" fillId="0" borderId="0"/>
  </cellStyleXfs>
  <cellXfs count="73">
    <xf numFmtId="0" fontId="0" fillId="0" borderId="0" xfId="0"/>
    <xf numFmtId="0" fontId="3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165" fontId="4" fillId="2" borderId="1" xfId="4" applyNumberFormat="1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 wrapText="1"/>
    </xf>
    <xf numFmtId="166" fontId="4" fillId="2" borderId="1" xfId="4" applyNumberFormat="1" applyFont="1" applyFill="1" applyBorder="1" applyAlignment="1">
      <alignment horizontal="center" vertical="center" wrapText="1"/>
    </xf>
    <xf numFmtId="167" fontId="4" fillId="2" borderId="1" xfId="4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169" fontId="2" fillId="3" borderId="1" xfId="0" applyNumberFormat="1" applyFont="1" applyFill="1" applyBorder="1" applyAlignment="1">
      <alignment horizontal="right" vertical="center"/>
    </xf>
    <xf numFmtId="169" fontId="2" fillId="3" borderId="1" xfId="0" applyNumberFormat="1" applyFont="1" applyFill="1" applyBorder="1" applyAlignment="1">
      <alignment horizontal="left" vertical="center"/>
    </xf>
    <xf numFmtId="169" fontId="2" fillId="3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 applyAlignment="1">
      <alignment horizontal="right" vertical="center"/>
    </xf>
    <xf numFmtId="169" fontId="5" fillId="4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vertical="center"/>
    </xf>
    <xf numFmtId="16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8" fontId="2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17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169" fontId="5" fillId="2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2" fontId="6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right" vertical="center"/>
    </xf>
    <xf numFmtId="2" fontId="2" fillId="0" borderId="0" xfId="0" applyNumberFormat="1" applyFont="1"/>
    <xf numFmtId="2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 applyProtection="1"/>
    <xf numFmtId="0" fontId="3" fillId="0" borderId="0" xfId="0" applyFont="1" applyAlignment="1">
      <alignment horizontal="left" wrapText="1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9" fillId="0" borderId="0" xfId="0" applyFont="1" applyAlignment="1">
      <alignment horizontal="left"/>
    </xf>
    <xf numFmtId="0" fontId="10" fillId="0" borderId="0" xfId="2" applyBorder="1" applyAlignment="1" applyProtection="1">
      <alignment horizontal="left"/>
    </xf>
    <xf numFmtId="0" fontId="11" fillId="0" borderId="0" xfId="2" applyFont="1" applyBorder="1" applyAlignment="1" applyProtection="1">
      <alignment horizontal="left"/>
    </xf>
  </cellXfs>
  <cellStyles count="5">
    <cellStyle name="Comma" xfId="1" builtinId="3"/>
    <cellStyle name="Excel Built-in Normal" xf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82"/>
  <sheetViews>
    <sheetView tabSelected="1" zoomScale="175" zoomScaleNormal="175" workbookViewId="0">
      <selection activeCell="A2" sqref="A2"/>
    </sheetView>
  </sheetViews>
  <sheetFormatPr defaultColWidth="9.140625" defaultRowHeight="15" x14ac:dyDescent="0.25"/>
  <cols>
    <col min="1" max="1" width="4.7109375" style="5" customWidth="1"/>
    <col min="2" max="2" width="57.85546875" style="5" customWidth="1"/>
    <col min="3" max="3" width="6.28515625" style="6" customWidth="1"/>
    <col min="4" max="4" width="7.28515625" style="7" customWidth="1"/>
    <col min="5" max="5" width="11.5703125" style="8" customWidth="1"/>
    <col min="6" max="6" width="13.7109375" style="9" customWidth="1"/>
    <col min="7" max="7" width="38.85546875" style="10" customWidth="1"/>
    <col min="8" max="8" width="11.5703125" style="5" customWidth="1"/>
    <col min="9" max="9" width="9.140625" style="5"/>
    <col min="10" max="10" width="12.140625" style="5" customWidth="1"/>
    <col min="11" max="1024" width="9.140625" style="5"/>
  </cols>
  <sheetData>
    <row r="2" spans="1:9" ht="17.25" customHeight="1" x14ac:dyDescent="0.25">
      <c r="A2" s="11" t="s">
        <v>77</v>
      </c>
    </row>
    <row r="3" spans="1:9" ht="17.25" customHeight="1" x14ac:dyDescent="0.25">
      <c r="A3" s="11" t="s">
        <v>0</v>
      </c>
    </row>
    <row r="5" spans="1:9" ht="39" customHeight="1" x14ac:dyDescent="0.25">
      <c r="A5" s="4" t="s">
        <v>76</v>
      </c>
      <c r="B5" s="4"/>
      <c r="C5" s="4"/>
      <c r="D5" s="4"/>
      <c r="E5" s="4"/>
      <c r="F5" s="4"/>
      <c r="G5" s="4"/>
    </row>
    <row r="6" spans="1:9" ht="17.25" customHeight="1" x14ac:dyDescent="0.25"/>
    <row r="7" spans="1:9" ht="25.5" x14ac:dyDescent="0.25">
      <c r="A7" s="12" t="s">
        <v>1</v>
      </c>
      <c r="B7" s="13" t="s">
        <v>2</v>
      </c>
      <c r="C7" s="13" t="s">
        <v>3</v>
      </c>
      <c r="D7" s="14" t="s">
        <v>4</v>
      </c>
      <c r="E7" s="15" t="s">
        <v>5</v>
      </c>
      <c r="F7" s="13" t="s">
        <v>6</v>
      </c>
      <c r="G7" s="13" t="s">
        <v>7</v>
      </c>
    </row>
    <row r="8" spans="1:9" ht="17.25" customHeight="1" x14ac:dyDescent="0.25">
      <c r="A8" s="16">
        <v>1</v>
      </c>
      <c r="B8" s="17" t="s">
        <v>8</v>
      </c>
      <c r="C8" s="18"/>
      <c r="D8" s="19"/>
      <c r="E8" s="20"/>
      <c r="F8" s="21"/>
      <c r="G8" s="22"/>
    </row>
    <row r="9" spans="1:9" s="30" customFormat="1" ht="17.25" customHeight="1" x14ac:dyDescent="0.2">
      <c r="A9" s="23"/>
      <c r="B9" s="24" t="s">
        <v>9</v>
      </c>
      <c r="C9" s="25"/>
      <c r="D9" s="26"/>
      <c r="E9" s="27"/>
      <c r="F9" s="28">
        <f>SUM(F10:F19)</f>
        <v>0</v>
      </c>
      <c r="G9" s="29"/>
    </row>
    <row r="10" spans="1:9" ht="24.75" customHeight="1" x14ac:dyDescent="0.25">
      <c r="A10" s="31"/>
      <c r="B10" s="32" t="s">
        <v>10</v>
      </c>
      <c r="C10" s="33" t="s">
        <v>11</v>
      </c>
      <c r="D10" s="34">
        <f>(4.8*8.65)+(3.65*6.75)+(4.34*5.6)+(5.74*5.6)+(5.04*5.75)+(5.04*5.75)</f>
        <v>180.56549999999999</v>
      </c>
      <c r="E10" s="35"/>
      <c r="F10" s="36">
        <f t="shared" ref="F10:F17" si="0">E10*D10</f>
        <v>0</v>
      </c>
      <c r="G10" s="37" t="s">
        <v>12</v>
      </c>
    </row>
    <row r="11" spans="1:9" ht="24.75" customHeight="1" x14ac:dyDescent="0.25">
      <c r="A11" s="31"/>
      <c r="B11" s="32" t="s">
        <v>13</v>
      </c>
      <c r="C11" s="33" t="s">
        <v>14</v>
      </c>
      <c r="D11" s="34">
        <f>D12</f>
        <v>162.56549999999999</v>
      </c>
      <c r="E11" s="35"/>
      <c r="F11" s="36">
        <f t="shared" si="0"/>
        <v>0</v>
      </c>
      <c r="G11" s="37"/>
    </row>
    <row r="12" spans="1:9" x14ac:dyDescent="0.25">
      <c r="A12" s="31"/>
      <c r="B12" s="38" t="s">
        <v>15</v>
      </c>
      <c r="C12" s="33" t="s">
        <v>14</v>
      </c>
      <c r="D12" s="34">
        <f>D10-18</f>
        <v>162.56549999999999</v>
      </c>
      <c r="E12" s="35"/>
      <c r="F12" s="36">
        <f t="shared" si="0"/>
        <v>0</v>
      </c>
      <c r="G12" s="37" t="s">
        <v>16</v>
      </c>
      <c r="I12" s="39"/>
    </row>
    <row r="13" spans="1:9" x14ac:dyDescent="0.25">
      <c r="A13" s="31"/>
      <c r="B13" s="38" t="s">
        <v>17</v>
      </c>
      <c r="C13" s="33" t="s">
        <v>18</v>
      </c>
      <c r="D13" s="34">
        <f>1*0.5*1*2</f>
        <v>1</v>
      </c>
      <c r="E13" s="35"/>
      <c r="F13" s="36">
        <f t="shared" si="0"/>
        <v>0</v>
      </c>
      <c r="G13" s="37"/>
      <c r="I13" s="40"/>
    </row>
    <row r="14" spans="1:9" x14ac:dyDescent="0.25">
      <c r="A14" s="31"/>
      <c r="B14" s="38" t="s">
        <v>19</v>
      </c>
      <c r="C14" s="33" t="s">
        <v>14</v>
      </c>
      <c r="D14" s="34">
        <f>(7*0.7)/2</f>
        <v>2.4499999999999997</v>
      </c>
      <c r="E14" s="35"/>
      <c r="F14" s="36">
        <f t="shared" si="0"/>
        <v>0</v>
      </c>
      <c r="G14" s="37"/>
      <c r="I14" s="40"/>
    </row>
    <row r="15" spans="1:9" ht="25.5" customHeight="1" x14ac:dyDescent="0.25">
      <c r="A15" s="33"/>
      <c r="B15" s="38"/>
      <c r="C15" s="33"/>
      <c r="D15" s="41"/>
      <c r="E15" s="36"/>
      <c r="F15" s="36">
        <f t="shared" si="0"/>
        <v>0</v>
      </c>
      <c r="G15" s="37"/>
    </row>
    <row r="16" spans="1:9" x14ac:dyDescent="0.25">
      <c r="A16" s="31"/>
      <c r="B16" s="38" t="s">
        <v>20</v>
      </c>
      <c r="C16" s="33" t="s">
        <v>11</v>
      </c>
      <c r="D16" s="34">
        <f>(0.7+0.2)*(4.74+3.65+2.6+8.85+6.75+5.6+5.6+4.32+5.74+4.32+5.74+3.56+3.56+5.75+5.75)</f>
        <v>68.876999999999995</v>
      </c>
      <c r="E16" s="35"/>
      <c r="F16" s="36">
        <f t="shared" si="0"/>
        <v>0</v>
      </c>
      <c r="G16" s="37" t="s">
        <v>21</v>
      </c>
    </row>
    <row r="17" spans="1:7" x14ac:dyDescent="0.25">
      <c r="A17" s="31"/>
      <c r="B17" s="38" t="s">
        <v>22</v>
      </c>
      <c r="C17" s="33" t="s">
        <v>23</v>
      </c>
      <c r="D17" s="34">
        <v>15</v>
      </c>
      <c r="E17" s="35"/>
      <c r="F17" s="36">
        <f t="shared" si="0"/>
        <v>0</v>
      </c>
      <c r="G17" s="37" t="s">
        <v>21</v>
      </c>
    </row>
    <row r="18" spans="1:7" x14ac:dyDescent="0.25">
      <c r="A18" s="31"/>
      <c r="B18" s="32"/>
      <c r="C18" s="33"/>
      <c r="D18" s="33"/>
      <c r="E18" s="35"/>
      <c r="F18" s="36"/>
      <c r="G18" s="37"/>
    </row>
    <row r="19" spans="1:7" ht="17.25" customHeight="1" x14ac:dyDescent="0.25">
      <c r="A19" s="33"/>
      <c r="B19" s="32"/>
      <c r="C19" s="33"/>
      <c r="D19" s="41"/>
      <c r="E19" s="36"/>
      <c r="F19" s="36"/>
      <c r="G19" s="37"/>
    </row>
    <row r="20" spans="1:7" ht="17.25" customHeight="1" x14ac:dyDescent="0.25">
      <c r="A20" s="33"/>
      <c r="B20" s="42" t="s">
        <v>24</v>
      </c>
      <c r="C20" s="33"/>
      <c r="D20" s="41"/>
      <c r="E20" s="36"/>
      <c r="F20" s="36"/>
      <c r="G20" s="37"/>
    </row>
    <row r="21" spans="1:7" ht="17.25" customHeight="1" x14ac:dyDescent="0.25">
      <c r="A21" s="33"/>
      <c r="B21" s="43" t="s">
        <v>25</v>
      </c>
      <c r="C21" s="33"/>
      <c r="D21" s="41"/>
      <c r="E21" s="36"/>
      <c r="F21" s="36"/>
      <c r="G21" s="37"/>
    </row>
    <row r="22" spans="1:7" s="30" customFormat="1" ht="27.75" customHeight="1" x14ac:dyDescent="0.2">
      <c r="A22" s="25"/>
      <c r="B22" s="38" t="s">
        <v>26</v>
      </c>
      <c r="C22" s="25" t="s">
        <v>18</v>
      </c>
      <c r="D22" s="44">
        <f>(3+3.2+3.65)*1*1.2</f>
        <v>11.819999999999999</v>
      </c>
      <c r="E22" s="27"/>
      <c r="F22" s="36">
        <f t="shared" ref="F22:F27" si="1">E22*D22</f>
        <v>0</v>
      </c>
      <c r="G22" s="45" t="s">
        <v>27</v>
      </c>
    </row>
    <row r="23" spans="1:7" s="30" customFormat="1" ht="17.25" customHeight="1" x14ac:dyDescent="0.2">
      <c r="A23" s="25"/>
      <c r="B23" s="38" t="s">
        <v>28</v>
      </c>
      <c r="C23" s="25" t="s">
        <v>14</v>
      </c>
      <c r="D23" s="44">
        <f>(3+3.2+3.65)*1</f>
        <v>9.85</v>
      </c>
      <c r="E23" s="27"/>
      <c r="F23" s="36">
        <f t="shared" si="1"/>
        <v>0</v>
      </c>
      <c r="G23" s="45" t="s">
        <v>29</v>
      </c>
    </row>
    <row r="24" spans="1:7" s="30" customFormat="1" ht="17.25" customHeight="1" x14ac:dyDescent="0.2">
      <c r="A24" s="25"/>
      <c r="B24" s="38" t="s">
        <v>30</v>
      </c>
      <c r="C24" s="25" t="s">
        <v>18</v>
      </c>
      <c r="D24" s="44">
        <f>(3+3.2+3.65)*0.8*0.2</f>
        <v>1.5760000000000001</v>
      </c>
      <c r="E24" s="27"/>
      <c r="F24" s="36">
        <f t="shared" si="1"/>
        <v>0</v>
      </c>
      <c r="G24" s="45"/>
    </row>
    <row r="25" spans="1:7" s="30" customFormat="1" ht="26.25" customHeight="1" x14ac:dyDescent="0.2">
      <c r="A25" s="25"/>
      <c r="B25" s="38" t="s">
        <v>31</v>
      </c>
      <c r="C25" s="25" t="s">
        <v>14</v>
      </c>
      <c r="D25" s="44">
        <f>(3+3.2+3.65)*1</f>
        <v>9.85</v>
      </c>
      <c r="E25" s="27"/>
      <c r="F25" s="36">
        <f t="shared" si="1"/>
        <v>0</v>
      </c>
      <c r="G25" s="45" t="s">
        <v>32</v>
      </c>
    </row>
    <row r="26" spans="1:7" s="30" customFormat="1" ht="17.25" customHeight="1" x14ac:dyDescent="0.2">
      <c r="A26" s="25"/>
      <c r="B26" s="38" t="s">
        <v>33</v>
      </c>
      <c r="C26" s="25" t="s">
        <v>14</v>
      </c>
      <c r="D26" s="44">
        <f>D25</f>
        <v>9.85</v>
      </c>
      <c r="E26" s="27"/>
      <c r="F26" s="36">
        <f t="shared" si="1"/>
        <v>0</v>
      </c>
      <c r="G26" s="45"/>
    </row>
    <row r="27" spans="1:7" s="30" customFormat="1" ht="17.25" customHeight="1" x14ac:dyDescent="0.2">
      <c r="A27" s="25"/>
      <c r="B27" s="38" t="s">
        <v>34</v>
      </c>
      <c r="C27" s="25" t="s">
        <v>14</v>
      </c>
      <c r="D27" s="44">
        <f>(3+3.2+3.65)*0.25</f>
        <v>2.4624999999999999</v>
      </c>
      <c r="E27" s="27"/>
      <c r="F27" s="36">
        <f t="shared" si="1"/>
        <v>0</v>
      </c>
      <c r="G27" s="45" t="s">
        <v>35</v>
      </c>
    </row>
    <row r="28" spans="1:7" s="30" customFormat="1" ht="17.25" customHeight="1" x14ac:dyDescent="0.2">
      <c r="A28" s="25"/>
      <c r="B28" s="38"/>
      <c r="C28" s="25"/>
      <c r="D28" s="44"/>
      <c r="E28" s="27"/>
      <c r="F28" s="27"/>
      <c r="G28" s="45"/>
    </row>
    <row r="29" spans="1:7" s="30" customFormat="1" ht="17.25" customHeight="1" x14ac:dyDescent="0.2">
      <c r="A29" s="25"/>
      <c r="B29" s="43" t="s">
        <v>36</v>
      </c>
      <c r="C29" s="25"/>
      <c r="D29" s="44"/>
      <c r="E29" s="27"/>
      <c r="F29" s="27"/>
      <c r="G29" s="45"/>
    </row>
    <row r="30" spans="1:7" s="30" customFormat="1" ht="42.75" customHeight="1" x14ac:dyDescent="0.2">
      <c r="A30" s="25"/>
      <c r="B30" s="38" t="s">
        <v>37</v>
      </c>
      <c r="C30" s="25" t="s">
        <v>14</v>
      </c>
      <c r="D30" s="44">
        <f>(3+3.2+3.65)*2.8+(4.4*2.4)-(2*1.1)</f>
        <v>35.94</v>
      </c>
      <c r="E30" s="27"/>
      <c r="F30" s="36">
        <f>E30*D30</f>
        <v>0</v>
      </c>
      <c r="G30" s="45" t="s">
        <v>38</v>
      </c>
    </row>
    <row r="31" spans="1:7" s="30" customFormat="1" ht="17.25" customHeight="1" x14ac:dyDescent="0.2">
      <c r="A31" s="25"/>
      <c r="B31" s="38" t="s">
        <v>39</v>
      </c>
      <c r="C31" s="25" t="s">
        <v>40</v>
      </c>
      <c r="D31" s="44">
        <v>10</v>
      </c>
      <c r="E31" s="27"/>
      <c r="F31" s="36">
        <f>E31*D31</f>
        <v>0</v>
      </c>
      <c r="G31" s="45" t="s">
        <v>41</v>
      </c>
    </row>
    <row r="32" spans="1:7" s="30" customFormat="1" ht="34.5" customHeight="1" x14ac:dyDescent="0.2">
      <c r="A32" s="25"/>
      <c r="B32" s="38" t="s">
        <v>42</v>
      </c>
      <c r="C32" s="25" t="s">
        <v>14</v>
      </c>
      <c r="D32" s="44">
        <f>(3+4.2+7.45+6.15+1.92+8.25+8.45+4.5+4.5+5+3.65)*0.6</f>
        <v>34.241999999999997</v>
      </c>
      <c r="E32" s="27"/>
      <c r="F32" s="36">
        <f>E32*D32</f>
        <v>0</v>
      </c>
      <c r="G32" s="45" t="s">
        <v>43</v>
      </c>
    </row>
    <row r="33" spans="1:7" s="30" customFormat="1" ht="17.25" customHeight="1" x14ac:dyDescent="0.2">
      <c r="A33" s="25"/>
      <c r="B33" s="38" t="s">
        <v>44</v>
      </c>
      <c r="C33" s="25" t="s">
        <v>18</v>
      </c>
      <c r="D33" s="44">
        <f>(3+4.2+7.45+6.15+1.92+8.25+8.45+4.5+4.5+5+3.65)*0.15*0.2</f>
        <v>1.7121</v>
      </c>
      <c r="E33" s="27"/>
      <c r="F33" s="36">
        <f>E33*D33</f>
        <v>0</v>
      </c>
      <c r="G33" s="45"/>
    </row>
    <row r="34" spans="1:7" s="30" customFormat="1" ht="17.25" customHeight="1" x14ac:dyDescent="0.2">
      <c r="A34" s="25"/>
      <c r="B34" s="38"/>
      <c r="C34" s="25"/>
      <c r="D34" s="44"/>
      <c r="E34" s="27"/>
      <c r="F34" s="27"/>
      <c r="G34" s="45"/>
    </row>
    <row r="35" spans="1:7" s="30" customFormat="1" ht="17.25" customHeight="1" x14ac:dyDescent="0.2">
      <c r="A35" s="25"/>
      <c r="B35" s="38"/>
      <c r="C35" s="25"/>
      <c r="D35" s="44"/>
      <c r="E35" s="27"/>
      <c r="F35" s="27"/>
      <c r="G35" s="45"/>
    </row>
    <row r="36" spans="1:7" s="30" customFormat="1" ht="17.25" customHeight="1" x14ac:dyDescent="0.2">
      <c r="A36" s="25"/>
      <c r="B36" s="43" t="s">
        <v>45</v>
      </c>
      <c r="C36" s="25"/>
      <c r="D36" s="44"/>
      <c r="E36" s="27"/>
      <c r="F36" s="27"/>
      <c r="G36" s="45"/>
    </row>
    <row r="37" spans="1:7" ht="42.75" customHeight="1" x14ac:dyDescent="0.25">
      <c r="A37" s="33"/>
      <c r="B37" s="38" t="s">
        <v>46</v>
      </c>
      <c r="C37" s="33" t="s">
        <v>40</v>
      </c>
      <c r="D37" s="41">
        <v>3</v>
      </c>
      <c r="E37" s="36"/>
      <c r="F37" s="36">
        <f t="shared" ref="F37:F54" si="2">E37*D37</f>
        <v>0</v>
      </c>
      <c r="G37" s="37" t="s">
        <v>47</v>
      </c>
    </row>
    <row r="38" spans="1:7" ht="42" customHeight="1" x14ac:dyDescent="0.25">
      <c r="A38" s="33"/>
      <c r="B38" s="32" t="s">
        <v>48</v>
      </c>
      <c r="C38" s="33" t="s">
        <v>40</v>
      </c>
      <c r="D38" s="41">
        <v>16</v>
      </c>
      <c r="E38" s="36"/>
      <c r="F38" s="36">
        <f t="shared" si="2"/>
        <v>0</v>
      </c>
      <c r="G38" s="37" t="s">
        <v>49</v>
      </c>
    </row>
    <row r="39" spans="1:7" ht="42" customHeight="1" x14ac:dyDescent="0.25">
      <c r="A39" s="33"/>
      <c r="B39" s="32" t="s">
        <v>50</v>
      </c>
      <c r="C39" s="33" t="s">
        <v>14</v>
      </c>
      <c r="D39" s="41">
        <f>(3.65*4.5)+(5.05*4.5)+(4.2*6.15)+(3*6.15)+(4.35*5.35)+(4.35*5.35)</f>
        <v>129.97499999999999</v>
      </c>
      <c r="E39" s="36"/>
      <c r="F39" s="36">
        <f t="shared" si="2"/>
        <v>0</v>
      </c>
      <c r="G39" s="37" t="s">
        <v>51</v>
      </c>
    </row>
    <row r="40" spans="1:7" ht="42" customHeight="1" x14ac:dyDescent="0.25">
      <c r="A40" s="33"/>
      <c r="B40" s="32" t="s">
        <v>52</v>
      </c>
      <c r="C40" s="33" t="s">
        <v>23</v>
      </c>
      <c r="D40" s="41">
        <f>(7*8.4)+(5*10.1)+(5*10.1)</f>
        <v>159.80000000000001</v>
      </c>
      <c r="E40" s="36"/>
      <c r="F40" s="36">
        <f t="shared" si="2"/>
        <v>0</v>
      </c>
      <c r="G40" s="37"/>
    </row>
    <row r="41" spans="1:7" ht="25.5" customHeight="1" x14ac:dyDescent="0.25">
      <c r="A41" s="33"/>
      <c r="B41" s="32" t="s">
        <v>53</v>
      </c>
      <c r="C41" s="33" t="s">
        <v>14</v>
      </c>
      <c r="D41" s="41">
        <f>D10</f>
        <v>180.56549999999999</v>
      </c>
      <c r="E41" s="36"/>
      <c r="F41" s="36">
        <f t="shared" si="2"/>
        <v>0</v>
      </c>
      <c r="G41" s="37"/>
    </row>
    <row r="42" spans="1:7" ht="25.5" customHeight="1" x14ac:dyDescent="0.25">
      <c r="A42" s="33"/>
      <c r="B42" s="5" t="s">
        <v>54</v>
      </c>
      <c r="C42" s="33" t="s">
        <v>14</v>
      </c>
      <c r="D42" s="41">
        <f>D41</f>
        <v>180.56549999999999</v>
      </c>
      <c r="E42" s="36"/>
      <c r="F42" s="36">
        <f t="shared" si="2"/>
        <v>0</v>
      </c>
      <c r="G42" s="37"/>
    </row>
    <row r="43" spans="1:7" ht="25.5" customHeight="1" x14ac:dyDescent="0.25">
      <c r="A43" s="33"/>
      <c r="B43" s="32" t="s">
        <v>55</v>
      </c>
      <c r="C43" s="33" t="s">
        <v>14</v>
      </c>
      <c r="D43" s="41">
        <f>D42</f>
        <v>180.56549999999999</v>
      </c>
      <c r="E43" s="36"/>
      <c r="F43" s="36">
        <f t="shared" si="2"/>
        <v>0</v>
      </c>
      <c r="G43" s="37"/>
    </row>
    <row r="44" spans="1:7" ht="25.5" customHeight="1" x14ac:dyDescent="0.25">
      <c r="A44" s="33"/>
      <c r="B44" s="32" t="s">
        <v>56</v>
      </c>
      <c r="C44" s="33" t="s">
        <v>11</v>
      </c>
      <c r="D44" s="41">
        <f>D43</f>
        <v>180.56549999999999</v>
      </c>
      <c r="E44" s="36"/>
      <c r="F44" s="36">
        <f t="shared" si="2"/>
        <v>0</v>
      </c>
      <c r="G44" s="37" t="s">
        <v>57</v>
      </c>
    </row>
    <row r="45" spans="1:7" ht="25.5" customHeight="1" x14ac:dyDescent="0.25">
      <c r="A45" s="33"/>
      <c r="B45" s="32" t="s">
        <v>58</v>
      </c>
      <c r="C45" s="33" t="s">
        <v>23</v>
      </c>
      <c r="D45" s="41">
        <f>6.75+5.75+5.6</f>
        <v>18.100000000000001</v>
      </c>
      <c r="E45" s="36"/>
      <c r="F45" s="36">
        <f t="shared" si="2"/>
        <v>0</v>
      </c>
      <c r="G45" s="37"/>
    </row>
    <row r="46" spans="1:7" ht="25.5" customHeight="1" x14ac:dyDescent="0.25">
      <c r="A46" s="33"/>
      <c r="B46" s="32" t="s">
        <v>59</v>
      </c>
      <c r="C46" s="33" t="s">
        <v>23</v>
      </c>
      <c r="D46" s="41">
        <f>1.9+3.65+2.2+4.4+4.4</f>
        <v>16.55</v>
      </c>
      <c r="E46" s="36"/>
      <c r="F46" s="36">
        <f t="shared" si="2"/>
        <v>0</v>
      </c>
      <c r="G46" s="37"/>
    </row>
    <row r="47" spans="1:7" ht="25.5" customHeight="1" x14ac:dyDescent="0.25">
      <c r="A47" s="33"/>
      <c r="B47" s="32" t="s">
        <v>60</v>
      </c>
      <c r="C47" s="33" t="s">
        <v>23</v>
      </c>
      <c r="D47" s="41">
        <f>8.65+6.75+5.6+5.6+5.75+5.75</f>
        <v>38.1</v>
      </c>
      <c r="E47" s="36"/>
      <c r="F47" s="36">
        <f t="shared" si="2"/>
        <v>0</v>
      </c>
      <c r="G47" s="37"/>
    </row>
    <row r="48" spans="1:7" ht="25.5" customHeight="1" x14ac:dyDescent="0.25">
      <c r="A48" s="33"/>
      <c r="B48" s="32" t="s">
        <v>61</v>
      </c>
      <c r="C48" s="33" t="s">
        <v>23</v>
      </c>
      <c r="D48" s="41">
        <f>1.9+4.74+3.66+5.74+5.74+4.35+4.35+5.1+5.1</f>
        <v>40.680000000000007</v>
      </c>
      <c r="E48" s="36"/>
      <c r="F48" s="36">
        <f t="shared" si="2"/>
        <v>0</v>
      </c>
      <c r="G48" s="37"/>
    </row>
    <row r="49" spans="1:9" ht="25.5" customHeight="1" x14ac:dyDescent="0.25">
      <c r="A49" s="33"/>
      <c r="B49" s="38" t="s">
        <v>62</v>
      </c>
      <c r="C49" s="33" t="s">
        <v>63</v>
      </c>
      <c r="D49" s="41">
        <v>1</v>
      </c>
      <c r="E49" s="36"/>
      <c r="F49" s="36">
        <f t="shared" si="2"/>
        <v>0</v>
      </c>
      <c r="G49" s="37"/>
    </row>
    <row r="50" spans="1:9" ht="25.5" customHeight="1" x14ac:dyDescent="0.25">
      <c r="A50" s="33"/>
      <c r="B50" s="38" t="s">
        <v>64</v>
      </c>
      <c r="C50" s="33" t="s">
        <v>63</v>
      </c>
      <c r="D50" s="41">
        <v>1</v>
      </c>
      <c r="E50" s="36"/>
      <c r="F50" s="36">
        <f t="shared" si="2"/>
        <v>0</v>
      </c>
      <c r="G50" s="37"/>
    </row>
    <row r="51" spans="1:9" ht="25.5" customHeight="1" x14ac:dyDescent="0.25">
      <c r="A51" s="33"/>
      <c r="B51" s="32" t="s">
        <v>65</v>
      </c>
      <c r="C51" s="33" t="s">
        <v>11</v>
      </c>
      <c r="D51" s="34">
        <f>(0.5+0.2)*(4.74+3.65+2.6+8.85+6.75+5.6+5.6+4.32+5.74+4.32+5.74+3.56+3.56+5.75+5.75)</f>
        <v>53.570999999999998</v>
      </c>
      <c r="E51" s="36"/>
      <c r="F51" s="36">
        <f t="shared" si="2"/>
        <v>0</v>
      </c>
      <c r="G51" s="37" t="s">
        <v>66</v>
      </c>
    </row>
    <row r="52" spans="1:9" ht="25.5" customHeight="1" x14ac:dyDescent="0.25">
      <c r="A52" s="33"/>
      <c r="B52" s="32" t="s">
        <v>67</v>
      </c>
      <c r="C52" s="33" t="s">
        <v>23</v>
      </c>
      <c r="D52" s="41">
        <f>(8.65+6.75+5.6+5.6+5.75+5.75)+(3+3+5+5+2.6+2.6)</f>
        <v>59.300000000000004</v>
      </c>
      <c r="E52" s="36"/>
      <c r="F52" s="36">
        <f t="shared" si="2"/>
        <v>0</v>
      </c>
      <c r="G52" s="37" t="s">
        <v>68</v>
      </c>
    </row>
    <row r="53" spans="1:9" ht="17.25" customHeight="1" x14ac:dyDescent="0.25">
      <c r="A53" s="33"/>
      <c r="B53" s="32" t="s">
        <v>69</v>
      </c>
      <c r="C53" s="33" t="s">
        <v>23</v>
      </c>
      <c r="D53" s="41">
        <f>6.75+5.6+5.75</f>
        <v>18.100000000000001</v>
      </c>
      <c r="E53" s="36"/>
      <c r="F53" s="36">
        <f t="shared" si="2"/>
        <v>0</v>
      </c>
      <c r="G53" s="37"/>
    </row>
    <row r="54" spans="1:9" ht="17.25" customHeight="1" x14ac:dyDescent="0.25">
      <c r="A54" s="33"/>
      <c r="B54" s="32" t="s">
        <v>70</v>
      </c>
      <c r="C54" s="33" t="s">
        <v>18</v>
      </c>
      <c r="D54" s="41">
        <v>1</v>
      </c>
      <c r="E54" s="36"/>
      <c r="F54" s="36">
        <f t="shared" si="2"/>
        <v>0</v>
      </c>
      <c r="G54" s="37"/>
    </row>
    <row r="55" spans="1:9" ht="17.25" customHeight="1" x14ac:dyDescent="0.25">
      <c r="A55" s="33"/>
      <c r="B55" s="46"/>
      <c r="C55" s="33"/>
      <c r="D55" s="41"/>
      <c r="E55" s="36"/>
      <c r="F55" s="47"/>
      <c r="G55" s="37"/>
    </row>
    <row r="56" spans="1:9" ht="17.25" customHeight="1" x14ac:dyDescent="0.25">
      <c r="A56" s="33"/>
      <c r="B56" s="32"/>
      <c r="C56" s="33"/>
      <c r="D56" s="41"/>
      <c r="E56" s="36"/>
      <c r="F56" s="36"/>
      <c r="G56" s="37"/>
    </row>
    <row r="57" spans="1:9" ht="17.25" customHeight="1" x14ac:dyDescent="0.25">
      <c r="A57" s="48"/>
      <c r="B57" s="49" t="s">
        <v>71</v>
      </c>
      <c r="C57" s="50"/>
      <c r="D57" s="51"/>
      <c r="E57" s="49"/>
      <c r="F57" s="52">
        <f>SUM(F10:F56)</f>
        <v>0</v>
      </c>
      <c r="G57" s="37"/>
      <c r="I57" s="53"/>
    </row>
    <row r="58" spans="1:9" ht="17.25" customHeight="1" x14ac:dyDescent="0.25">
      <c r="A58" s="32"/>
      <c r="B58" s="54" t="s">
        <v>72</v>
      </c>
      <c r="C58" s="33"/>
      <c r="D58" s="55"/>
      <c r="E58" s="54"/>
      <c r="F58" s="36">
        <f>F57*0.2</f>
        <v>0</v>
      </c>
      <c r="G58" s="37"/>
    </row>
    <row r="59" spans="1:9" ht="17.25" customHeight="1" x14ac:dyDescent="0.25">
      <c r="A59" s="48"/>
      <c r="B59" s="49" t="s">
        <v>73</v>
      </c>
      <c r="C59" s="50"/>
      <c r="D59" s="51"/>
      <c r="E59" s="49"/>
      <c r="F59" s="52">
        <f>F57+F58</f>
        <v>0</v>
      </c>
      <c r="G59" s="37"/>
    </row>
    <row r="60" spans="1:9" x14ac:dyDescent="0.25">
      <c r="B60" s="56"/>
    </row>
    <row r="61" spans="1:9" x14ac:dyDescent="0.25">
      <c r="B61" s="56"/>
    </row>
    <row r="62" spans="1:9" ht="14.25" customHeight="1" x14ac:dyDescent="0.25">
      <c r="B62" s="3"/>
      <c r="C62" s="3"/>
      <c r="D62" s="3"/>
      <c r="E62" s="3"/>
      <c r="F62" s="3"/>
    </row>
    <row r="65" spans="1:6" ht="12.75" customHeight="1" x14ac:dyDescent="0.25">
      <c r="A65" s="2" t="s">
        <v>74</v>
      </c>
      <c r="B65" s="2"/>
      <c r="C65" s="57"/>
      <c r="D65" s="58"/>
      <c r="E65" s="59"/>
    </row>
    <row r="66" spans="1:6" ht="12.75" customHeight="1" x14ac:dyDescent="0.25">
      <c r="A66" s="1" t="s">
        <v>75</v>
      </c>
      <c r="B66" s="1"/>
      <c r="C66" s="60"/>
      <c r="D66" s="61"/>
      <c r="E66" s="62"/>
    </row>
    <row r="67" spans="1:6" x14ac:dyDescent="0.25">
      <c r="A67" s="63"/>
      <c r="B67" s="63"/>
      <c r="C67" s="63"/>
      <c r="D67" s="63"/>
      <c r="E67" s="63"/>
    </row>
    <row r="68" spans="1:6" x14ac:dyDescent="0.25">
      <c r="A68" s="64"/>
      <c r="B68" s="11"/>
      <c r="C68" s="59"/>
      <c r="D68" s="65"/>
      <c r="E68" s="59"/>
    </row>
    <row r="69" spans="1:6" x14ac:dyDescent="0.25">
      <c r="A69" s="66"/>
      <c r="B69" s="11"/>
      <c r="C69" s="59"/>
      <c r="D69" s="65"/>
      <c r="E69" s="59"/>
      <c r="F69" s="5"/>
    </row>
    <row r="70" spans="1:6" x14ac:dyDescent="0.25">
      <c r="A70" s="64"/>
      <c r="B70" s="64"/>
      <c r="C70" s="67"/>
      <c r="D70" s="67"/>
      <c r="E70" s="67"/>
      <c r="F70" s="5"/>
    </row>
    <row r="71" spans="1:6" x14ac:dyDescent="0.25">
      <c r="A71" s="64"/>
      <c r="B71" s="63"/>
      <c r="C71" s="63"/>
      <c r="D71" s="68"/>
      <c r="E71" s="69"/>
      <c r="F71" s="5"/>
    </row>
    <row r="73" spans="1:6" x14ac:dyDescent="0.25">
      <c r="A73" s="11"/>
      <c r="B73" s="11"/>
      <c r="F73" s="5"/>
    </row>
    <row r="74" spans="1:6" x14ac:dyDescent="0.25">
      <c r="A74" s="11"/>
      <c r="B74" s="11"/>
      <c r="F74" s="5"/>
    </row>
    <row r="75" spans="1:6" x14ac:dyDescent="0.25">
      <c r="A75" s="70"/>
      <c r="B75" s="11"/>
      <c r="F75" s="5"/>
    </row>
    <row r="76" spans="1:6" x14ac:dyDescent="0.25">
      <c r="A76" s="11"/>
      <c r="B76" s="11"/>
      <c r="F76" s="5"/>
    </row>
    <row r="77" spans="1:6" x14ac:dyDescent="0.25">
      <c r="A77" s="11"/>
      <c r="B77" s="11"/>
      <c r="F77" s="5"/>
    </row>
    <row r="78" spans="1:6" x14ac:dyDescent="0.25">
      <c r="A78" s="11"/>
      <c r="B78" s="11"/>
      <c r="F78" s="5"/>
    </row>
    <row r="79" spans="1:6" x14ac:dyDescent="0.25">
      <c r="A79" s="11"/>
      <c r="B79" s="11"/>
      <c r="F79" s="5"/>
    </row>
    <row r="80" spans="1:6" x14ac:dyDescent="0.25">
      <c r="A80" s="11"/>
      <c r="B80" s="11"/>
      <c r="F80" s="5"/>
    </row>
    <row r="81" spans="1:6" x14ac:dyDescent="0.25">
      <c r="A81" s="71"/>
      <c r="B81" s="11"/>
      <c r="F81" s="5"/>
    </row>
    <row r="82" spans="1:6" x14ac:dyDescent="0.25">
      <c r="A82" s="72"/>
      <c r="B82" s="11"/>
      <c r="F82" s="5"/>
    </row>
  </sheetData>
  <mergeCells count="4">
    <mergeCell ref="A5:G5"/>
    <mergeCell ref="B62:F62"/>
    <mergeCell ref="A65:B65"/>
    <mergeCell ref="A66:B66"/>
  </mergeCells>
  <printOptions horizontalCentered="1"/>
  <pageMargins left="0.51180555555555596" right="0.35416666666666702" top="0.196527777777778" bottom="0.196527777777778" header="0.511811023622047" footer="0.511811023622047"/>
  <pageSetup paperSize="9" scale="9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...............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</dc:creator>
  <dc:description/>
  <cp:lastModifiedBy>Priit</cp:lastModifiedBy>
  <cp:revision>1</cp:revision>
  <cp:lastPrinted>2018-09-07T05:36:20Z</cp:lastPrinted>
  <dcterms:created xsi:type="dcterms:W3CDTF">2014-04-24T05:37:35Z</dcterms:created>
  <dcterms:modified xsi:type="dcterms:W3CDTF">2024-04-26T12:21:35Z</dcterms:modified>
  <dc:language>et-EE</dc:language>
</cp:coreProperties>
</file>