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ge.ee admin\Desktop\Korrastamine\115469\"/>
    </mc:Choice>
  </mc:AlternateContent>
  <xr:revisionPtr revIDLastSave="0" documentId="8_{90C52390-B9C9-4102-A357-0A8A2A5BAD7D}" xr6:coauthVersionLast="47" xr6:coauthVersionMax="47" xr10:uidLastSave="{00000000-0000-0000-0000-000000000000}"/>
  <bookViews>
    <workbookView xWindow="-120" yWindow="-120" windowWidth="29040" windowHeight="15720" activeTab="1" xr2:uid="{066711A2-409F-4A4E-A23C-D717A16E1CED}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G10" i="4"/>
  <c r="G6" i="4"/>
  <c r="G11" i="4"/>
  <c r="G12" i="4"/>
  <c r="G13" i="4"/>
  <c r="G9" i="4"/>
  <c r="E9" i="4"/>
  <c r="G8" i="4"/>
  <c r="E5" i="4"/>
  <c r="H32" i="3"/>
  <c r="I32" i="3" s="1"/>
  <c r="E32" i="3"/>
  <c r="J32" i="3" s="1"/>
  <c r="K32" i="3" s="1"/>
  <c r="H31" i="3"/>
  <c r="C31" i="3"/>
  <c r="E31" i="3" s="1"/>
  <c r="J31" i="3" s="1"/>
  <c r="K31" i="3" s="1"/>
  <c r="C24" i="3"/>
  <c r="E24" i="3" s="1"/>
  <c r="H24" i="3"/>
  <c r="E19" i="3"/>
  <c r="H19" i="3"/>
  <c r="I19" i="3"/>
  <c r="J19" i="3"/>
  <c r="K19" i="3" s="1"/>
  <c r="E17" i="3"/>
  <c r="H17" i="3"/>
  <c r="I17" i="3" s="1"/>
  <c r="J17" i="3"/>
  <c r="K17" i="3" s="1"/>
  <c r="G19" i="4" l="1"/>
  <c r="I31" i="3"/>
  <c r="J24" i="3"/>
  <c r="K24" i="3" s="1"/>
  <c r="I24" i="3"/>
  <c r="H30" i="3" l="1"/>
  <c r="E30" i="3"/>
  <c r="H29" i="3"/>
  <c r="I29" i="3" s="1"/>
  <c r="E29" i="3"/>
  <c r="H28" i="3"/>
  <c r="E28" i="3"/>
  <c r="H27" i="3"/>
  <c r="E27" i="3"/>
  <c r="H26" i="3"/>
  <c r="E26" i="3"/>
  <c r="J26" i="3" s="1"/>
  <c r="K26" i="3" s="1"/>
  <c r="H25" i="3"/>
  <c r="C25" i="3"/>
  <c r="E25" i="3" s="1"/>
  <c r="H23" i="3"/>
  <c r="E23" i="3"/>
  <c r="J23" i="3" s="1"/>
  <c r="K23" i="3" s="1"/>
  <c r="H22" i="3"/>
  <c r="E22" i="3"/>
  <c r="J22" i="3" s="1"/>
  <c r="K22" i="3" s="1"/>
  <c r="H21" i="3"/>
  <c r="C21" i="3"/>
  <c r="E21" i="3" s="1"/>
  <c r="J21" i="3" s="1"/>
  <c r="K21" i="3" s="1"/>
  <c r="H20" i="3"/>
  <c r="C20" i="3"/>
  <c r="E20" i="3" s="1"/>
  <c r="H18" i="3"/>
  <c r="C18" i="3"/>
  <c r="E18" i="3" s="1"/>
  <c r="J18" i="3" s="1"/>
  <c r="K18" i="3" s="1"/>
  <c r="H16" i="3"/>
  <c r="E16" i="3"/>
  <c r="H15" i="3"/>
  <c r="C15" i="3"/>
  <c r="E15" i="3" s="1"/>
  <c r="J15" i="3" s="1"/>
  <c r="K15" i="3" s="1"/>
  <c r="H14" i="3"/>
  <c r="E14" i="3"/>
  <c r="J14" i="3" s="1"/>
  <c r="K14" i="3" s="1"/>
  <c r="H13" i="3"/>
  <c r="E13" i="3"/>
  <c r="J13" i="3" s="1"/>
  <c r="K13" i="3" s="1"/>
  <c r="H12" i="3"/>
  <c r="E12" i="3"/>
  <c r="J12" i="3" s="1"/>
  <c r="K12" i="3" s="1"/>
  <c r="H11" i="3"/>
  <c r="E11" i="3"/>
  <c r="H10" i="3"/>
  <c r="E10" i="3"/>
  <c r="J10" i="3" s="1"/>
  <c r="K10" i="3" s="1"/>
  <c r="H9" i="3"/>
  <c r="E9" i="3"/>
  <c r="J9" i="3" s="1"/>
  <c r="K9" i="3" s="1"/>
  <c r="H8" i="3"/>
  <c r="E8" i="3"/>
  <c r="J8" i="3" s="1"/>
  <c r="K8" i="3" s="1"/>
  <c r="H7" i="3"/>
  <c r="E7" i="3"/>
  <c r="H6" i="3"/>
  <c r="E6" i="3"/>
  <c r="H5" i="3"/>
  <c r="E5" i="3"/>
  <c r="J5" i="3" s="1"/>
  <c r="K5" i="3" s="1"/>
  <c r="H4" i="3"/>
  <c r="E4" i="3"/>
  <c r="J4" i="3" s="1"/>
  <c r="K4" i="3" s="1"/>
  <c r="J25" i="3" l="1"/>
  <c r="K25" i="3" s="1"/>
  <c r="I6" i="3"/>
  <c r="I30" i="3"/>
  <c r="I8" i="3"/>
  <c r="I16" i="3"/>
  <c r="I27" i="3"/>
  <c r="I10" i="3"/>
  <c r="I7" i="3"/>
  <c r="I28" i="3"/>
  <c r="J29" i="3"/>
  <c r="K29" i="3" s="1"/>
  <c r="I13" i="3"/>
  <c r="J11" i="3"/>
  <c r="K11" i="3" s="1"/>
  <c r="I14" i="3"/>
  <c r="J30" i="3"/>
  <c r="K30" i="3" s="1"/>
  <c r="I4" i="3"/>
  <c r="I9" i="3"/>
  <c r="I12" i="3"/>
  <c r="J16" i="3"/>
  <c r="K16" i="3" s="1"/>
  <c r="J27" i="3"/>
  <c r="K27" i="3" s="1"/>
  <c r="I22" i="3"/>
  <c r="J28" i="3"/>
  <c r="K28" i="3" s="1"/>
  <c r="I5" i="3"/>
  <c r="I18" i="3"/>
  <c r="I25" i="3"/>
  <c r="I26" i="3"/>
  <c r="J20" i="3"/>
  <c r="K20" i="3" s="1"/>
  <c r="I20" i="3"/>
  <c r="I21" i="3"/>
  <c r="I23" i="3"/>
  <c r="I15" i="3"/>
  <c r="J6" i="3"/>
  <c r="K6" i="3" s="1"/>
  <c r="J7" i="3"/>
  <c r="K7" i="3" s="1"/>
  <c r="I11" i="3"/>
  <c r="G7" i="1" l="1"/>
  <c r="G9" i="1"/>
  <c r="G12" i="1"/>
  <c r="G13" i="1"/>
  <c r="G21" i="1"/>
  <c r="G22" i="1"/>
  <c r="G23" i="1"/>
  <c r="G24" i="1"/>
  <c r="G25" i="1"/>
  <c r="G27" i="1"/>
  <c r="G28" i="1"/>
  <c r="G31" i="1"/>
  <c r="E30" i="1"/>
  <c r="G30" i="1" s="1"/>
  <c r="E29" i="1"/>
  <c r="G29" i="1" s="1"/>
  <c r="E26" i="1"/>
  <c r="G26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0" i="1" l="1"/>
  <c r="G10" i="1" s="1"/>
  <c r="E6" i="1"/>
  <c r="G6" i="1" s="1"/>
  <c r="E5" i="1"/>
  <c r="G5" i="1" s="1"/>
  <c r="G38" i="1" l="1"/>
  <c r="G39" i="1" s="1"/>
</calcChain>
</file>

<file path=xl/sharedStrings.xml><?xml version="1.0" encoding="utf-8"?>
<sst xmlns="http://schemas.openxmlformats.org/spreadsheetml/2006/main" count="190" uniqueCount="123">
  <si>
    <t>Arigato kipsplaaditööd</t>
  </si>
  <si>
    <t>Esimene korrus</t>
  </si>
  <si>
    <t xml:space="preserve"> </t>
  </si>
  <si>
    <t>Teine korrus</t>
  </si>
  <si>
    <t>Kolmas korrus</t>
  </si>
  <si>
    <t>Neljas korrus</t>
  </si>
  <si>
    <t>Fassaadi A1 tumma osa rekonstrueerimine (fassaadi sisepind kahekihiline ≥ 2x 12,5 mm Knauf Blue)</t>
  </si>
  <si>
    <t>86.83 m²</t>
  </si>
  <si>
    <t>Fassaadi B tumma osa rekonstrueerimine (fassaadi sisepind kahekihiline ≥ 2x 12,5 mm Knauf Blue)</t>
  </si>
  <si>
    <t>16.02 m²</t>
  </si>
  <si>
    <t>Fassaadi C tumma osa rekonstrueerimine (fassaadi sisepind kahekihiline ≥ 2x 12,5 mm Knauf Blue)</t>
  </si>
  <si>
    <t>16.18 m²</t>
  </si>
  <si>
    <t>Fassaadi J tumma osa rekonstrueerimine (fassaadi sisepind kahekihiline ≥ 2x 12,5 mm Knauf Blue)</t>
  </si>
  <si>
    <t>32.96 m²</t>
  </si>
  <si>
    <t>Fassaadi M tumma osa rekonstrueerimine (fassaadi sisepind kahekihiline ≥ 2x 12,5 mm Knauf Blue)</t>
  </si>
  <si>
    <t>2.94 m²</t>
  </si>
  <si>
    <t>Fassaadi sisemised tummosad</t>
  </si>
  <si>
    <t>Kogus</t>
  </si>
  <si>
    <t>Hind</t>
  </si>
  <si>
    <t>Maksumus</t>
  </si>
  <si>
    <t>KOKKU</t>
  </si>
  <si>
    <t>KOKKU KÄIBEMAKSUGA</t>
  </si>
  <si>
    <t>Ruum</t>
  </si>
  <si>
    <t>102 kuni 111</t>
  </si>
  <si>
    <t>Nr.</t>
  </si>
  <si>
    <t>L-01 kipsplaatlaed D112.ee CD 60/27/06 kande- ja vaheprofiilidest aluskarkassil (kahekihiline 2*12,5mm Knauf Blue). CD- profiilid kinnitatakse vahelae külge reguleeritavate nooniusriputitega</t>
  </si>
  <si>
    <t>LS-01 kipsplaatripplae eraldussein 90° (välispind kahekihiline ≥ 2x 12,5 mm Knauf Blue) D112.ee, joonis LSD-01, kõrgus 40-60cm</t>
  </si>
  <si>
    <t>L-01 kirjeldus p.1</t>
  </si>
  <si>
    <t>LS-01 kirjeldus p. 2</t>
  </si>
  <si>
    <t>310, 335a</t>
  </si>
  <si>
    <t>L-01.5 ripp/kipsplaatlaed Knauf D112.ee, sama, mis L-01, riputatud olemasolevale kipsplaatlaele</t>
  </si>
  <si>
    <t>LS-02 kipsplaatripplae eraldussein 90° (välispind kahekihiline ≥ 2x 12,5 mm Knauf Blue, sisepind ühekihiline ≥ 12,5 mm Knauf Blue) D112.ee, joonis LSD-02, kõrgus 40-60cm</t>
  </si>
  <si>
    <t>LS-03 kipsplaatripplae sirm 90° (mõlemalt poolt kahekihiline ≥ 2x 12,5 mm Knauf Blue) D112.ee, joonis LSD-03, kõrgus 40-60cm</t>
  </si>
  <si>
    <t>329a</t>
  </si>
  <si>
    <t>334a</t>
  </si>
  <si>
    <t xml:space="preserve">W112.ee metallkarkassvahesein, metallkarkass CW 75mm, mõlemalt poolt 2x Knauf Blue kipsplaatkate, isolatsioonikiht Paroc Ultra Pluss kivivill, helipidavuse nõue min R'w ≥52dB </t>
  </si>
  <si>
    <t>Rippsein teljel A2. Tehniline vihik SL03.ee, II konstruktsioonitüüp (välispind ühekihiline ≥ 1x 12,5 mm ja sisepind kahekihiline ≥ 12,5 mm Knauf Blue, soojustuseta), detailne joonis W176.ee-VO1, W176.ee-VU3</t>
  </si>
  <si>
    <t>Kipsplaatsein ruumis 334a, kirjeldus p.11</t>
  </si>
  <si>
    <t>330a telg B</t>
  </si>
  <si>
    <t>SS-01 šahtsein. Helipidavuse nõue min R'w ≥48dB (Knauf tehniline vihik: W628B.ee šahtsein 3x Knauf Blue), metallkarkass CW 75mm, Paroc Ultra Pluss kivivill, 3*Knauf Blue</t>
  </si>
  <si>
    <t>L-01.4 isekandvad kipsplaatlaed (Knauf tehniline vihik D131.ee). Kipsplaadid kinnitatakse kruvidega UA-125(2mm) topeltprofiilidest aluskarkassile, mis kinnitatakse külgnevate HEA180 talade külge. Profiilid kaetakse mõlemalt poolt 2* Knauf Blue kipsplaadiga. Profiilide vahele paigaldatakse 50+75mm Paroc Ulltra Pluss kivivill</t>
  </si>
  <si>
    <t>LS-01, kirjeldus p.2</t>
  </si>
  <si>
    <t>LS-02 kirjeldus p.9</t>
  </si>
  <si>
    <t>LS-03 kirjeldus p.10</t>
  </si>
  <si>
    <t>415/417 telg 6</t>
  </si>
  <si>
    <t>418/419</t>
  </si>
  <si>
    <t>SS-01 šahtsein. Helipidavuse nõue min R'w ≥41dB (Knauf tehniline vihik: W628B.ee šahtsein 2x Knauf Blue), metallkarkass CW 75mm, Paroc Ultra Pluss kivivill, 2* Knauf Blue</t>
  </si>
  <si>
    <t>SS-01 šahtsein. Helipidavuse nõue min R'w ≥41dB (Knauf tehniline vihik: W628B.ee šahtsein 2x Knauf Blue), metallkarkass CW 75mm, Paroc Ultra Pluss kivivill, OSB 15mm, 2* Knauf Blue</t>
  </si>
  <si>
    <t xml:space="preserve">LS-04 kipsplaatripplae sirm, lae plaanil kirjeldus ja joonis LSD-04 </t>
  </si>
  <si>
    <t>Materjalid</t>
  </si>
  <si>
    <t>Rannamõisa tee 3, Tallinn</t>
  </si>
  <si>
    <t>Knauf blue 12,5mm</t>
  </si>
  <si>
    <t>m2</t>
  </si>
  <si>
    <t xml:space="preserve">CD profiil </t>
  </si>
  <si>
    <t>CD60/27</t>
  </si>
  <si>
    <t>L-01.3, sama, mis L-01, kinnitatud betoonkatuselae külge (Knauf blue + CD profiil)</t>
  </si>
  <si>
    <t>L-01.2, sama, mis L-01, kinnitatud Kingspan katusepaneeli külge (Knauf blue + CD profiil)</t>
  </si>
  <si>
    <t>L-01 kirjeldus p.1 kipsplaat laed 2x12,5mm (Knauf blue + CD profiil)</t>
  </si>
  <si>
    <t>kogus</t>
  </si>
  <si>
    <t>ühik</t>
  </si>
  <si>
    <t xml:space="preserve">LS-01 kirjeldus p.2 </t>
  </si>
  <si>
    <t>Laed</t>
  </si>
  <si>
    <t>Sirmid</t>
  </si>
  <si>
    <t>jm</t>
  </si>
  <si>
    <t>Arvestatud</t>
  </si>
  <si>
    <t xml:space="preserve">400mm </t>
  </si>
  <si>
    <t xml:space="preserve">CD 60/27 </t>
  </si>
  <si>
    <t>UW-profiil 42/30/06</t>
  </si>
  <si>
    <t xml:space="preserve">Universaalkruvi ühele kihile </t>
  </si>
  <si>
    <t xml:space="preserve">Universaalkruvi kahele kihile </t>
  </si>
  <si>
    <t>tk</t>
  </si>
  <si>
    <t>lindis</t>
  </si>
  <si>
    <t>Heliisolatsiooni matt UW karkassile 40mm lai</t>
  </si>
  <si>
    <t>Mineraalvill Paroc Ultra 50mm</t>
  </si>
  <si>
    <t>Ruum 102</t>
  </si>
  <si>
    <t>Põrandakonstruktsiooni raudbetoonplaadi freesimine (peal epo kiht) 10mm</t>
  </si>
  <si>
    <t>Ruum 102 kuni 104 ja 106 kuni 111</t>
  </si>
  <si>
    <t>Metallkarkass-kipsplaatlae lammutus ja utiliseerimine</t>
  </si>
  <si>
    <t>Ruum 104, 105</t>
  </si>
  <si>
    <t>Põrandakonstruktsiooni plaadi lammutus ja utiliseerimine, konstruktsiooni paksus 100 mm</t>
  </si>
  <si>
    <t>Ruum 105, 106</t>
  </si>
  <si>
    <t>Põrandakonstruktsiooni ülemise kihi- raudbetoonplaadi lammutus ja utiliseerimine, paksus 80 mm, põrandas on vesiküte</t>
  </si>
  <si>
    <t>Ruum 105</t>
  </si>
  <si>
    <t>Metallkarkassil kipsplaatlae lammutus ning utiliseerimine</t>
  </si>
  <si>
    <t>Metallkarkassil šahtiseina lammutus ning utiliseerimine</t>
  </si>
  <si>
    <t>Ruum 104</t>
  </si>
  <si>
    <t>Tõstetud põranda lammutus ja utiliseerimine</t>
  </si>
  <si>
    <t>Ruum 111 wc</t>
  </si>
  <si>
    <t>Columbia seina lammutus ja utiliseerimine</t>
  </si>
  <si>
    <t>wc ukse demontaaž ja utiliseerimine</t>
  </si>
  <si>
    <t>Ruum 201</t>
  </si>
  <si>
    <t>Kohvikuosa kõrge lae lammutus ja karkassi utiliseerimine, akustiline plaat tervelt säilitada +tõstuki rent ja transport</t>
  </si>
  <si>
    <t>Lae lammutus ja karkassi utiliseerimine, akustiline plaat tervelt säilitada</t>
  </si>
  <si>
    <t>fassaad</t>
  </si>
  <si>
    <t>Klaasfassaadi K ja L demontaaž ja utiliseerimine teljel C/6</t>
  </si>
  <si>
    <t>Klaasfassaadi J osaline demontaaž fassaadipostist J-17 kuni A1-9 (J17 ei kuulu demonteerimisele), utiliseerimisega</t>
  </si>
  <si>
    <t>kelder</t>
  </si>
  <si>
    <t>Kaubatõstuki süvend põrandas viilutamisega 20mm sammuga(sügavus 70mm)</t>
  </si>
  <si>
    <t>Ventilatsioonitorustiku ava</t>
  </si>
  <si>
    <t>I korrus</t>
  </si>
  <si>
    <t>Ava 6070x2700 teljel A' ruumi 104 ja 105 vahel</t>
  </si>
  <si>
    <t>Ukseava 910x2100 teljel A' ruumi 104 ja 106 vahel</t>
  </si>
  <si>
    <t>Õhukanali ava 600x800 teljel A'</t>
  </si>
  <si>
    <t>Õues</t>
  </si>
  <si>
    <t>Õhukanalite ava välisseinas teljel J D=900 mm</t>
  </si>
  <si>
    <t>Pinnase väljaspoolt lahtikaeve H=1500, L=3000mm</t>
  </si>
  <si>
    <t>Ukseava 1200x2200mm seinas teljel 8 telje B ja C vahel</t>
  </si>
  <si>
    <t>II korrus</t>
  </si>
  <si>
    <t>Teljel J õhukanalite avad 400*500mm, sein 200mm betoon+250mm soojustus + seina betoonist väliskoorik 100mm</t>
  </si>
  <si>
    <t>II-III korrus</t>
  </si>
  <si>
    <t>Suitsukorstna šahtiava II/III 400*400, vahelaepaneel 320mm</t>
  </si>
  <si>
    <t>Balansspaakide väljatõstmine - 4t a' ca 245kg (tõstetakse välja läbi uue lõigatava trepiava keldri laes)</t>
  </si>
  <si>
    <t>Mittevajalike kommunikatsioonide demontaaž ja utiliseerimine, koostöös eritööde ehitajatega</t>
  </si>
  <si>
    <t>III korrus, tehnoruum</t>
  </si>
  <si>
    <t>IV korrus</t>
  </si>
  <si>
    <t>X</t>
  </si>
  <si>
    <t>Telg 6/AB</t>
  </si>
  <si>
    <t>Basseini servas 100 mm välisseina betoonikihi ja soojustuskihi lammutus ja utiliseerimine</t>
  </si>
  <si>
    <t>10. veebruar</t>
  </si>
  <si>
    <t>4 korrus</t>
  </si>
  <si>
    <t>Neljandal korrusel laes gyproci lisamine,kohtades kus puudu (ca 10m2)</t>
  </si>
  <si>
    <t xml:space="preserve">Kokku: </t>
  </si>
  <si>
    <t>kipsitööd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</si>
</sst>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##,##0.00&quot; m²&quot;"/>
    <numFmt numFmtId="167" formatCode="##,##0.00&quot; jm&quot;"/>
    <numFmt numFmtId="168" formatCode="0.0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2"/>
      <color rgb="FF0070C0"/>
      <name val="Arial Nova"/>
      <family val="2"/>
    </font>
    <font>
      <b/>
      <sz val="14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i/>
      <sz val="12"/>
      <color rgb="FF0070C0"/>
      <name val="Arial Nova"/>
    </font>
    <font>
      <b/>
      <i/>
      <sz val="12"/>
      <name val="Arial Nova"/>
      <family val="2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222222"/>
      <name val="Calibri"/>
      <family val="2"/>
    </font>
    <font>
      <i/>
      <sz val="12"/>
      <color theme="1"/>
      <name val="Calibri"/>
      <family val="2"/>
    </font>
    <font>
      <b/>
      <i/>
      <sz val="12"/>
      <color rgb="FF222222"/>
      <name val="Calibri"/>
      <family val="2"/>
    </font>
    <font>
      <b/>
      <i/>
      <sz val="12"/>
      <color theme="1"/>
      <name val="Calibri"/>
      <family val="2"/>
    </font>
    <font>
      <i/>
      <sz val="12"/>
      <color rgb="FF000000"/>
      <name val="Calibri"/>
      <family val="2"/>
      <scheme val="minor"/>
    </font>
    <font>
      <b/>
      <i/>
      <sz val="14"/>
      <color theme="1"/>
      <name val="Calibri"/>
      <family val="2"/>
    </font>
    <font>
      <b/>
      <i/>
      <sz val="14"/>
      <name val="Calibri"/>
      <family val="2"/>
    </font>
    <font>
      <sz val="12"/>
      <name val="Calibri"/>
      <family val="2"/>
      <charset val="186"/>
    </font>
    <font>
      <sz val="11"/>
      <name val="Calibri"/>
      <family val="2"/>
      <charset val="186"/>
      <scheme val="minor"/>
    </font>
    <font>
      <sz val="9"/>
      <name val="Arial Cyr"/>
      <charset val="204"/>
    </font>
    <font>
      <sz val="9"/>
      <name val="Arial"/>
      <family val="2"/>
    </font>
    <font>
      <i/>
      <sz val="9"/>
      <name val="Arial"/>
      <family val="2"/>
    </font>
    <font>
      <sz val="12"/>
      <name val="Calibri"/>
      <family val="2"/>
      <scheme val="minor"/>
    </font>
    <font>
      <sz val="9"/>
      <name val="Arial"/>
      <family val="2"/>
      <charset val="186"/>
    </font>
    <font>
      <sz val="11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Arial Nova"/>
    </font>
    <font>
      <b/>
      <sz val="12"/>
      <name val="Arial Nova"/>
    </font>
    <font>
      <sz val="12"/>
      <color theme="1"/>
      <name val="Arial Nov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left" indent="1"/>
    </xf>
    <xf numFmtId="166" fontId="3" fillId="0" borderId="1" xfId="1" applyNumberFormat="1" applyFont="1" applyBorder="1" applyAlignment="1">
      <alignment horizontal="right" indent="1"/>
    </xf>
    <xf numFmtId="0" fontId="0" fillId="0" borderId="1" xfId="0" applyBorder="1"/>
    <xf numFmtId="167" fontId="3" fillId="0" borderId="1" xfId="1" applyNumberFormat="1" applyFont="1" applyBorder="1" applyAlignment="1">
      <alignment horizontal="right" indent="1"/>
    </xf>
    <xf numFmtId="0" fontId="3" fillId="0" borderId="1" xfId="0" applyFont="1" applyBorder="1" applyAlignment="1">
      <alignment horizontal="justify"/>
    </xf>
    <xf numFmtId="0" fontId="5" fillId="0" borderId="1" xfId="0" applyFont="1" applyBorder="1"/>
    <xf numFmtId="0" fontId="6" fillId="0" borderId="1" xfId="0" applyFont="1" applyBorder="1" applyAlignment="1">
      <alignment horizontal="left" indent="1"/>
    </xf>
    <xf numFmtId="166" fontId="6" fillId="0" borderId="1" xfId="1" applyNumberFormat="1" applyFont="1" applyBorder="1" applyAlignment="1">
      <alignment horizontal="right" indent="1"/>
    </xf>
    <xf numFmtId="167" fontId="6" fillId="0" borderId="1" xfId="1" applyNumberFormat="1" applyFont="1" applyBorder="1" applyAlignment="1">
      <alignment horizontal="right" indent="1"/>
    </xf>
    <xf numFmtId="0" fontId="6" fillId="0" borderId="1" xfId="0" applyFont="1" applyBorder="1" applyAlignment="1">
      <alignment horizontal="justify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/>
    <xf numFmtId="0" fontId="16" fillId="0" borderId="0" xfId="0" applyFont="1"/>
    <xf numFmtId="0" fontId="17" fillId="0" borderId="1" xfId="0" applyFont="1" applyBorder="1"/>
    <xf numFmtId="0" fontId="18" fillId="0" borderId="1" xfId="0" applyFont="1" applyBorder="1" applyAlignment="1">
      <alignment wrapText="1"/>
    </xf>
    <xf numFmtId="16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/>
    <xf numFmtId="165" fontId="19" fillId="0" borderId="1" xfId="1" applyFont="1" applyBorder="1"/>
    <xf numFmtId="2" fontId="20" fillId="2" borderId="2" xfId="0" applyNumberFormat="1" applyFont="1" applyFill="1" applyBorder="1" applyAlignment="1">
      <alignment horizontal="center"/>
    </xf>
    <xf numFmtId="165" fontId="20" fillId="3" borderId="3" xfId="1" applyFont="1" applyFill="1" applyBorder="1" applyAlignment="1">
      <alignment horizontal="center"/>
    </xf>
    <xf numFmtId="2" fontId="21" fillId="0" borderId="4" xfId="0" applyNumberFormat="1" applyFont="1" applyBorder="1"/>
    <xf numFmtId="2" fontId="22" fillId="0" borderId="5" xfId="0" applyNumberFormat="1" applyFont="1" applyBorder="1"/>
    <xf numFmtId="2" fontId="22" fillId="0" borderId="1" xfId="0" applyNumberFormat="1" applyFont="1" applyBorder="1"/>
    <xf numFmtId="2" fontId="21" fillId="0" borderId="1" xfId="0" applyNumberFormat="1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23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2" fontId="24" fillId="2" borderId="2" xfId="0" applyNumberFormat="1" applyFont="1" applyFill="1" applyBorder="1" applyAlignment="1">
      <alignment horizontal="center"/>
    </xf>
    <xf numFmtId="165" fontId="24" fillId="3" borderId="3" xfId="1" applyFont="1" applyFill="1" applyBorder="1" applyAlignment="1">
      <alignment horizontal="center"/>
    </xf>
    <xf numFmtId="0" fontId="25" fillId="0" borderId="1" xfId="0" applyFont="1" applyBorder="1"/>
    <xf numFmtId="0" fontId="26" fillId="0" borderId="1" xfId="0" applyFont="1" applyBorder="1" applyAlignment="1">
      <alignment wrapText="1"/>
    </xf>
    <xf numFmtId="0" fontId="25" fillId="0" borderId="1" xfId="0" applyFont="1" applyBorder="1" applyAlignment="1">
      <alignment horizontal="center"/>
    </xf>
    <xf numFmtId="165" fontId="25" fillId="0" borderId="1" xfId="1" applyFont="1" applyBorder="1"/>
    <xf numFmtId="0" fontId="23" fillId="0" borderId="1" xfId="0" applyFont="1" applyBorder="1"/>
    <xf numFmtId="0" fontId="23" fillId="4" borderId="1" xfId="0" applyFont="1" applyFill="1" applyBorder="1"/>
    <xf numFmtId="0" fontId="23" fillId="4" borderId="1" xfId="0" applyFont="1" applyFill="1" applyBorder="1" applyAlignment="1">
      <alignment wrapText="1"/>
    </xf>
    <xf numFmtId="0" fontId="25" fillId="4" borderId="1" xfId="0" applyFont="1" applyFill="1" applyBorder="1" applyAlignment="1">
      <alignment horizontal="center"/>
    </xf>
    <xf numFmtId="0" fontId="19" fillId="4" borderId="1" xfId="0" applyFont="1" applyFill="1" applyBorder="1"/>
    <xf numFmtId="165" fontId="19" fillId="4" borderId="1" xfId="1" applyFont="1" applyFill="1" applyBorder="1"/>
    <xf numFmtId="2" fontId="24" fillId="4" borderId="2" xfId="0" applyNumberFormat="1" applyFont="1" applyFill="1" applyBorder="1" applyAlignment="1">
      <alignment horizontal="center"/>
    </xf>
    <xf numFmtId="165" fontId="24" fillId="4" borderId="3" xfId="1" applyFont="1" applyFill="1" applyBorder="1" applyAlignment="1">
      <alignment horizontal="center"/>
    </xf>
    <xf numFmtId="2" fontId="21" fillId="4" borderId="4" xfId="0" applyNumberFormat="1" applyFont="1" applyFill="1" applyBorder="1"/>
    <xf numFmtId="2" fontId="22" fillId="4" borderId="5" xfId="0" applyNumberFormat="1" applyFont="1" applyFill="1" applyBorder="1"/>
    <xf numFmtId="2" fontId="22" fillId="4" borderId="1" xfId="0" applyNumberFormat="1" applyFont="1" applyFill="1" applyBorder="1"/>
    <xf numFmtId="2" fontId="21" fillId="4" borderId="1" xfId="0" applyNumberFormat="1" applyFont="1" applyFill="1" applyBorder="1"/>
    <xf numFmtId="0" fontId="0" fillId="4" borderId="0" xfId="0" applyFill="1"/>
    <xf numFmtId="0" fontId="25" fillId="5" borderId="1" xfId="0" applyFont="1" applyFill="1" applyBorder="1"/>
    <xf numFmtId="0" fontId="23" fillId="5" borderId="1" xfId="0" applyFont="1" applyFill="1" applyBorder="1" applyAlignment="1">
      <alignment wrapText="1"/>
    </xf>
    <xf numFmtId="0" fontId="25" fillId="5" borderId="1" xfId="0" applyFont="1" applyFill="1" applyBorder="1" applyAlignment="1">
      <alignment horizontal="center"/>
    </xf>
    <xf numFmtId="0" fontId="19" fillId="5" borderId="1" xfId="0" applyFont="1" applyFill="1" applyBorder="1"/>
    <xf numFmtId="165" fontId="19" fillId="5" borderId="1" xfId="1" applyFont="1" applyFill="1" applyBorder="1"/>
    <xf numFmtId="2" fontId="20" fillId="5" borderId="2" xfId="0" applyNumberFormat="1" applyFont="1" applyFill="1" applyBorder="1" applyAlignment="1">
      <alignment horizontal="center"/>
    </xf>
    <xf numFmtId="165" fontId="20" fillId="5" borderId="3" xfId="1" applyFont="1" applyFill="1" applyBorder="1" applyAlignment="1">
      <alignment horizontal="center"/>
    </xf>
    <xf numFmtId="2" fontId="21" fillId="5" borderId="4" xfId="0" applyNumberFormat="1" applyFont="1" applyFill="1" applyBorder="1"/>
    <xf numFmtId="2" fontId="22" fillId="5" borderId="5" xfId="0" applyNumberFormat="1" applyFont="1" applyFill="1" applyBorder="1"/>
    <xf numFmtId="2" fontId="22" fillId="5" borderId="1" xfId="0" applyNumberFormat="1" applyFont="1" applyFill="1" applyBorder="1"/>
    <xf numFmtId="2" fontId="21" fillId="5" borderId="1" xfId="0" applyNumberFormat="1" applyFont="1" applyFill="1" applyBorder="1"/>
    <xf numFmtId="0" fontId="0" fillId="5" borderId="0" xfId="0" applyFill="1"/>
    <xf numFmtId="2" fontId="24" fillId="5" borderId="2" xfId="0" applyNumberFormat="1" applyFont="1" applyFill="1" applyBorder="1" applyAlignment="1">
      <alignment horizontal="center"/>
    </xf>
    <xf numFmtId="165" fontId="24" fillId="5" borderId="3" xfId="1" applyFont="1" applyFill="1" applyBorder="1" applyAlignment="1">
      <alignment horizontal="center"/>
    </xf>
    <xf numFmtId="0" fontId="23" fillId="5" borderId="1" xfId="0" applyFont="1" applyFill="1" applyBorder="1"/>
    <xf numFmtId="0" fontId="27" fillId="0" borderId="1" xfId="0" applyFont="1" applyBorder="1"/>
    <xf numFmtId="0" fontId="28" fillId="0" borderId="1" xfId="0" applyFont="1" applyBorder="1"/>
    <xf numFmtId="0" fontId="29" fillId="0" borderId="0" xfId="0" applyFont="1"/>
    <xf numFmtId="0" fontId="27" fillId="0" borderId="0" xfId="0" applyFont="1"/>
    <xf numFmtId="0" fontId="29" fillId="0" borderId="1" xfId="0" applyFont="1" applyBorder="1"/>
    <xf numFmtId="164" fontId="29" fillId="0" borderId="1" xfId="0" applyNumberFormat="1" applyFont="1" applyBorder="1"/>
    <xf numFmtId="164" fontId="29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DBF2-BC3A-4E38-8009-79EC175584AC}">
  <dimension ref="B2:G39"/>
  <sheetViews>
    <sheetView zoomScale="107" workbookViewId="0">
      <selection activeCell="C2" sqref="C2"/>
    </sheetView>
  </sheetViews>
  <sheetFormatPr defaultColWidth="8.85546875" defaultRowHeight="15" x14ac:dyDescent="0.25"/>
  <cols>
    <col min="2" max="2" width="3.7109375" bestFit="1" customWidth="1"/>
    <col min="3" max="3" width="119" bestFit="1" customWidth="1"/>
    <col min="4" max="4" width="16.7109375" bestFit="1" customWidth="1"/>
    <col min="5" max="5" width="13.42578125" bestFit="1" customWidth="1"/>
    <col min="7" max="7" width="11.140625" customWidth="1"/>
    <col min="8" max="8" width="53.140625" customWidth="1"/>
  </cols>
  <sheetData>
    <row r="2" spans="2:7" ht="18.75" x14ac:dyDescent="0.3">
      <c r="C2" s="1" t="s">
        <v>0</v>
      </c>
      <c r="D2" s="1"/>
    </row>
    <row r="4" spans="2:7" ht="15.75" x14ac:dyDescent="0.25">
      <c r="B4" s="16" t="s">
        <v>24</v>
      </c>
      <c r="C4" s="2" t="s">
        <v>1</v>
      </c>
      <c r="D4" s="2" t="s">
        <v>22</v>
      </c>
      <c r="E4" s="2" t="s">
        <v>17</v>
      </c>
      <c r="F4" s="2" t="s">
        <v>18</v>
      </c>
      <c r="G4" s="2" t="s">
        <v>19</v>
      </c>
    </row>
    <row r="5" spans="2:7" ht="31.5" x14ac:dyDescent="0.25">
      <c r="B5" s="5">
        <v>1</v>
      </c>
      <c r="C5" s="7" t="s">
        <v>25</v>
      </c>
      <c r="D5" s="3" t="s">
        <v>23</v>
      </c>
      <c r="E5" s="4">
        <f>345.8175</f>
        <v>345.8175</v>
      </c>
      <c r="F5" s="5"/>
      <c r="G5" s="5">
        <f t="shared" ref="G5:G31" si="0">E5*F5</f>
        <v>0</v>
      </c>
    </row>
    <row r="6" spans="2:7" ht="31.5" x14ac:dyDescent="0.25">
      <c r="B6" s="5">
        <v>2</v>
      </c>
      <c r="C6" s="7" t="s">
        <v>26</v>
      </c>
      <c r="D6" s="3"/>
      <c r="E6" s="6">
        <f>32.1786+2.9962+8.0337+2.0722+2.9+4.025+3.3267+26.9291+6.2831+26.61+2.33+1.09+1.09+1.545</f>
        <v>121.40960000000001</v>
      </c>
      <c r="F6" s="5"/>
      <c r="G6" s="5">
        <f t="shared" si="0"/>
        <v>0</v>
      </c>
    </row>
    <row r="7" spans="2:7" ht="31.5" x14ac:dyDescent="0.25">
      <c r="B7" s="5">
        <v>3</v>
      </c>
      <c r="C7" s="7" t="s">
        <v>36</v>
      </c>
      <c r="D7" s="7"/>
      <c r="E7" s="4">
        <v>35.364600000000003</v>
      </c>
      <c r="F7" s="5"/>
      <c r="G7" s="5">
        <f t="shared" si="0"/>
        <v>0</v>
      </c>
    </row>
    <row r="8" spans="2:7" ht="15.75" x14ac:dyDescent="0.25">
      <c r="B8" s="5"/>
      <c r="C8" s="8" t="s">
        <v>3</v>
      </c>
      <c r="D8" s="8"/>
      <c r="E8" s="5"/>
      <c r="F8" s="5"/>
      <c r="G8" s="5" t="s">
        <v>2</v>
      </c>
    </row>
    <row r="9" spans="2:7" ht="15.75" x14ac:dyDescent="0.25">
      <c r="B9" s="5">
        <v>4</v>
      </c>
      <c r="C9" s="3" t="s">
        <v>27</v>
      </c>
      <c r="D9" s="3"/>
      <c r="E9" s="4">
        <v>121.51009999999999</v>
      </c>
      <c r="F9" s="5"/>
      <c r="G9" s="5">
        <f t="shared" si="0"/>
        <v>0</v>
      </c>
    </row>
    <row r="10" spans="2:7" ht="15.75" x14ac:dyDescent="0.25">
      <c r="B10" s="5">
        <v>5</v>
      </c>
      <c r="C10" s="3" t="s">
        <v>28</v>
      </c>
      <c r="D10" s="3"/>
      <c r="E10" s="6">
        <f>23.0748+20.244+1.575+1.575</f>
        <v>46.468800000000002</v>
      </c>
      <c r="F10" s="5"/>
      <c r="G10" s="5">
        <f t="shared" si="0"/>
        <v>0</v>
      </c>
    </row>
    <row r="11" spans="2:7" ht="15.75" x14ac:dyDescent="0.25">
      <c r="B11" s="5"/>
      <c r="C11" s="8" t="s">
        <v>4</v>
      </c>
      <c r="D11" s="8"/>
      <c r="E11" s="5"/>
      <c r="F11" s="5"/>
      <c r="G11" s="5" t="s">
        <v>2</v>
      </c>
    </row>
    <row r="12" spans="2:7" ht="15.75" x14ac:dyDescent="0.25">
      <c r="B12" s="5">
        <v>6</v>
      </c>
      <c r="C12" s="3" t="s">
        <v>57</v>
      </c>
      <c r="D12" s="9"/>
      <c r="E12" s="10">
        <v>378.38240000000002</v>
      </c>
      <c r="F12" s="5"/>
      <c r="G12" s="5">
        <f t="shared" si="0"/>
        <v>0</v>
      </c>
    </row>
    <row r="13" spans="2:7" ht="15.75" x14ac:dyDescent="0.25">
      <c r="B13" s="5">
        <v>7</v>
      </c>
      <c r="C13" s="3" t="s">
        <v>30</v>
      </c>
      <c r="D13" s="3" t="s">
        <v>29</v>
      </c>
      <c r="E13" s="10">
        <v>46.7517</v>
      </c>
      <c r="F13" s="5"/>
      <c r="G13" s="5">
        <f t="shared" si="0"/>
        <v>0</v>
      </c>
    </row>
    <row r="14" spans="2:7" ht="15.75" x14ac:dyDescent="0.25">
      <c r="B14" s="5">
        <v>8</v>
      </c>
      <c r="C14" s="3" t="s">
        <v>60</v>
      </c>
      <c r="D14" s="9"/>
      <c r="E14" s="11">
        <f>7.942+3.551+2.495+2.061+(8*2.061)+3.342+4.116+2.567+2.812+1.9895+4.9278+7.575+1.4811+14.2229+12.4339+1.789+4.177+2.296+1.881+3.1485+2.161+0.4485+0.55+2.7+2.711</f>
        <v>109.86619999999998</v>
      </c>
      <c r="F14" s="5"/>
      <c r="G14" s="5">
        <f t="shared" si="0"/>
        <v>0</v>
      </c>
    </row>
    <row r="15" spans="2:7" ht="31.5" x14ac:dyDescent="0.25">
      <c r="B15" s="5">
        <v>9</v>
      </c>
      <c r="C15" s="7" t="s">
        <v>31</v>
      </c>
      <c r="D15" s="12"/>
      <c r="E15" s="11">
        <f>2.836+7.422+3.862+6.177</f>
        <v>20.296999999999997</v>
      </c>
      <c r="F15" s="5"/>
      <c r="G15" s="5">
        <f t="shared" si="0"/>
        <v>0</v>
      </c>
    </row>
    <row r="16" spans="2:7" ht="31.5" x14ac:dyDescent="0.25">
      <c r="B16" s="5">
        <v>10</v>
      </c>
      <c r="C16" s="7" t="s">
        <v>32</v>
      </c>
      <c r="D16" s="9"/>
      <c r="E16" s="11">
        <f>5.859+18.6+13.008+6.516+6.516+6.516+3.124+2.758+5.021+5.587+7.55+2.943+4.475+8.73+8.73+(4*1.366)+2.7+1.995+2.9316+2.6917</f>
        <v>121.7153</v>
      </c>
      <c r="F16" s="5"/>
      <c r="G16" s="5">
        <f t="shared" si="0"/>
        <v>0</v>
      </c>
    </row>
    <row r="17" spans="2:7" ht="31.5" x14ac:dyDescent="0.25">
      <c r="B17" s="5">
        <v>11</v>
      </c>
      <c r="C17" s="7" t="s">
        <v>35</v>
      </c>
      <c r="D17" s="7" t="s">
        <v>33</v>
      </c>
      <c r="E17" s="10">
        <f>2.59*4.985-0.8*2.2</f>
        <v>11.151149999999999</v>
      </c>
      <c r="F17" s="5"/>
      <c r="G17" s="5">
        <f t="shared" si="0"/>
        <v>0</v>
      </c>
    </row>
    <row r="18" spans="2:7" ht="31.5" x14ac:dyDescent="0.25">
      <c r="B18" s="5">
        <v>12</v>
      </c>
      <c r="C18" s="7" t="s">
        <v>39</v>
      </c>
      <c r="D18" s="7" t="s">
        <v>38</v>
      </c>
      <c r="E18" s="10">
        <f>2.6*2.1458</f>
        <v>5.5790800000000003</v>
      </c>
      <c r="F18" s="5"/>
      <c r="G18" s="5">
        <f t="shared" si="0"/>
        <v>0</v>
      </c>
    </row>
    <row r="19" spans="2:7" ht="15.75" x14ac:dyDescent="0.25">
      <c r="B19" s="5">
        <v>13</v>
      </c>
      <c r="C19" s="7" t="s">
        <v>37</v>
      </c>
      <c r="D19" s="7" t="s">
        <v>34</v>
      </c>
      <c r="E19" s="10">
        <f>3.2*4.2173</f>
        <v>13.49536</v>
      </c>
      <c r="F19" s="5"/>
      <c r="G19" s="5">
        <f t="shared" si="0"/>
        <v>0</v>
      </c>
    </row>
    <row r="20" spans="2:7" ht="15.75" x14ac:dyDescent="0.25">
      <c r="B20" s="5"/>
      <c r="C20" s="8" t="s">
        <v>5</v>
      </c>
      <c r="D20" s="8"/>
      <c r="E20" s="5"/>
      <c r="F20" s="5"/>
      <c r="G20" s="5" t="s">
        <v>2</v>
      </c>
    </row>
    <row r="21" spans="2:7" ht="15.75" x14ac:dyDescent="0.25">
      <c r="B21" s="5">
        <v>14</v>
      </c>
      <c r="C21" s="3" t="s">
        <v>57</v>
      </c>
      <c r="D21" s="3"/>
      <c r="E21" s="4">
        <v>59.338200000000001</v>
      </c>
      <c r="F21" s="5"/>
      <c r="G21" s="5">
        <f t="shared" si="0"/>
        <v>0</v>
      </c>
    </row>
    <row r="22" spans="2:7" ht="15.75" x14ac:dyDescent="0.25">
      <c r="B22" s="5">
        <v>15</v>
      </c>
      <c r="C22" s="3" t="s">
        <v>56</v>
      </c>
      <c r="D22" s="3"/>
      <c r="E22" s="4">
        <v>62.601500000000001</v>
      </c>
      <c r="F22" s="5"/>
      <c r="G22" s="5">
        <f t="shared" si="0"/>
        <v>0</v>
      </c>
    </row>
    <row r="23" spans="2:7" ht="15.75" x14ac:dyDescent="0.25">
      <c r="B23" s="5">
        <v>16</v>
      </c>
      <c r="C23" s="3" t="s">
        <v>55</v>
      </c>
      <c r="D23" s="3"/>
      <c r="E23" s="4">
        <v>147.4101</v>
      </c>
      <c r="F23" s="5"/>
      <c r="G23" s="5">
        <f t="shared" si="0"/>
        <v>0</v>
      </c>
    </row>
    <row r="24" spans="2:7" ht="47.25" x14ac:dyDescent="0.25">
      <c r="B24" s="5">
        <v>17</v>
      </c>
      <c r="C24" s="7" t="s">
        <v>40</v>
      </c>
      <c r="D24" s="3"/>
      <c r="E24" s="4">
        <v>31.3096</v>
      </c>
      <c r="F24" s="5"/>
      <c r="G24" s="5">
        <f t="shared" si="0"/>
        <v>0</v>
      </c>
    </row>
    <row r="25" spans="2:7" ht="15.75" x14ac:dyDescent="0.25">
      <c r="B25" s="5">
        <v>18</v>
      </c>
      <c r="C25" s="3" t="s">
        <v>41</v>
      </c>
      <c r="D25" s="3"/>
      <c r="E25" s="6">
        <v>18.930099999999999</v>
      </c>
      <c r="F25" s="5"/>
      <c r="G25" s="5">
        <f t="shared" si="0"/>
        <v>0</v>
      </c>
    </row>
    <row r="26" spans="2:7" ht="15.75" x14ac:dyDescent="0.25">
      <c r="B26" s="5">
        <v>19</v>
      </c>
      <c r="C26" s="7" t="s">
        <v>42</v>
      </c>
      <c r="D26" s="7"/>
      <c r="E26" s="6">
        <f>14.776+6.551</f>
        <v>21.326999999999998</v>
      </c>
      <c r="F26" s="5"/>
      <c r="G26" s="5">
        <f t="shared" si="0"/>
        <v>0</v>
      </c>
    </row>
    <row r="27" spans="2:7" ht="15.75" x14ac:dyDescent="0.25">
      <c r="B27" s="5">
        <v>20</v>
      </c>
      <c r="C27" s="3" t="s">
        <v>43</v>
      </c>
      <c r="D27" s="3"/>
      <c r="E27" s="6">
        <v>97.995400000000004</v>
      </c>
      <c r="F27" s="5"/>
      <c r="G27" s="5">
        <f t="shared" si="0"/>
        <v>0</v>
      </c>
    </row>
    <row r="28" spans="2:7" ht="15.75" x14ac:dyDescent="0.25">
      <c r="B28" s="5">
        <v>21</v>
      </c>
      <c r="C28" s="3" t="s">
        <v>48</v>
      </c>
      <c r="D28" s="3"/>
      <c r="E28" s="6">
        <v>30.201499999999999</v>
      </c>
      <c r="F28" s="5"/>
      <c r="G28" s="5">
        <f t="shared" si="0"/>
        <v>0</v>
      </c>
    </row>
    <row r="29" spans="2:7" ht="31.5" x14ac:dyDescent="0.25">
      <c r="B29" s="5">
        <v>22</v>
      </c>
      <c r="C29" s="7" t="s">
        <v>46</v>
      </c>
      <c r="D29" s="7" t="s">
        <v>44</v>
      </c>
      <c r="E29" s="4">
        <f>2.6*3.62</f>
        <v>9.4120000000000008</v>
      </c>
      <c r="F29" s="5"/>
      <c r="G29" s="5">
        <f t="shared" si="0"/>
        <v>0</v>
      </c>
    </row>
    <row r="30" spans="2:7" ht="31.5" x14ac:dyDescent="0.25">
      <c r="B30" s="5">
        <v>23</v>
      </c>
      <c r="C30" s="7" t="s">
        <v>46</v>
      </c>
      <c r="D30" s="7" t="s">
        <v>44</v>
      </c>
      <c r="E30" s="4">
        <f>2.6*4.4732</f>
        <v>11.630320000000001</v>
      </c>
      <c r="F30" s="5"/>
      <c r="G30" s="5">
        <f t="shared" si="0"/>
        <v>0</v>
      </c>
    </row>
    <row r="31" spans="2:7" ht="31.5" x14ac:dyDescent="0.25">
      <c r="B31" s="5">
        <v>24</v>
      </c>
      <c r="C31" s="7" t="s">
        <v>47</v>
      </c>
      <c r="D31" s="7" t="s">
        <v>45</v>
      </c>
      <c r="E31" s="4">
        <v>8.0226000000000006</v>
      </c>
      <c r="F31" s="5"/>
      <c r="G31" s="5">
        <f t="shared" si="0"/>
        <v>0</v>
      </c>
    </row>
    <row r="32" spans="2:7" ht="15.75" x14ac:dyDescent="0.25">
      <c r="B32" s="5"/>
      <c r="C32" s="8" t="s">
        <v>16</v>
      </c>
      <c r="D32" s="8"/>
      <c r="E32" s="5"/>
      <c r="F32" s="5"/>
      <c r="G32" s="5" t="s">
        <v>2</v>
      </c>
    </row>
    <row r="33" spans="2:7" ht="15.75" x14ac:dyDescent="0.25">
      <c r="B33" s="5">
        <v>25</v>
      </c>
      <c r="C33" s="13" t="s">
        <v>6</v>
      </c>
      <c r="D33" s="13"/>
      <c r="E33" s="14" t="s">
        <v>7</v>
      </c>
      <c r="F33" s="5"/>
      <c r="G33" s="5">
        <v>0</v>
      </c>
    </row>
    <row r="34" spans="2:7" ht="15.75" x14ac:dyDescent="0.25">
      <c r="B34" s="5">
        <v>26</v>
      </c>
      <c r="C34" s="13" t="s">
        <v>8</v>
      </c>
      <c r="D34" s="13"/>
      <c r="E34" s="14" t="s">
        <v>9</v>
      </c>
      <c r="F34" s="5"/>
      <c r="G34" s="5">
        <v>0</v>
      </c>
    </row>
    <row r="35" spans="2:7" ht="15.75" x14ac:dyDescent="0.25">
      <c r="B35" s="5">
        <v>27</v>
      </c>
      <c r="C35" s="13" t="s">
        <v>10</v>
      </c>
      <c r="D35" s="13"/>
      <c r="E35" s="14" t="s">
        <v>11</v>
      </c>
      <c r="F35" s="5"/>
      <c r="G35" s="5">
        <v>0</v>
      </c>
    </row>
    <row r="36" spans="2:7" ht="15.75" x14ac:dyDescent="0.25">
      <c r="B36" s="5">
        <v>28</v>
      </c>
      <c r="C36" s="13" t="s">
        <v>12</v>
      </c>
      <c r="D36" s="13"/>
      <c r="E36" s="14" t="s">
        <v>13</v>
      </c>
      <c r="F36" s="5"/>
      <c r="G36" s="5">
        <v>0</v>
      </c>
    </row>
    <row r="37" spans="2:7" ht="15.75" x14ac:dyDescent="0.25">
      <c r="B37" s="5">
        <v>29</v>
      </c>
      <c r="C37" s="13" t="s">
        <v>14</v>
      </c>
      <c r="D37" s="13"/>
      <c r="E37" s="14" t="s">
        <v>15</v>
      </c>
      <c r="F37" s="5"/>
      <c r="G37" s="5">
        <v>0</v>
      </c>
    </row>
    <row r="38" spans="2:7" ht="15.75" x14ac:dyDescent="0.25">
      <c r="B38" s="5"/>
      <c r="C38" s="15" t="s">
        <v>20</v>
      </c>
      <c r="D38" s="15"/>
      <c r="E38" s="5"/>
      <c r="F38" s="5"/>
      <c r="G38" s="16">
        <f>SUM(G5:G37)</f>
        <v>0</v>
      </c>
    </row>
    <row r="39" spans="2:7" ht="15.75" x14ac:dyDescent="0.25">
      <c r="B39" s="5"/>
      <c r="C39" s="15" t="s">
        <v>21</v>
      </c>
      <c r="D39" s="15"/>
      <c r="E39" s="5"/>
      <c r="F39" s="5"/>
      <c r="G39" s="16">
        <f>1.22*G38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C236-F8D0-8140-9D33-702466CABDF3}">
  <dimension ref="A2:G19"/>
  <sheetViews>
    <sheetView tabSelected="1" zoomScale="116" workbookViewId="0">
      <selection activeCell="C19" sqref="C19"/>
    </sheetView>
  </sheetViews>
  <sheetFormatPr defaultColWidth="11.42578125" defaultRowHeight="15" x14ac:dyDescent="0.25"/>
  <cols>
    <col min="3" max="3" width="87.42578125" customWidth="1"/>
    <col min="4" max="4" width="12.28515625" customWidth="1"/>
    <col min="5" max="5" width="13.28515625" customWidth="1"/>
    <col min="6" max="6" width="16.42578125" customWidth="1"/>
    <col min="7" max="7" width="17.7109375" customWidth="1"/>
  </cols>
  <sheetData>
    <row r="2" spans="1:7" ht="15.75" x14ac:dyDescent="0.25">
      <c r="A2" s="78"/>
      <c r="B2" s="78"/>
      <c r="C2" s="79" t="s">
        <v>122</v>
      </c>
      <c r="D2" s="78"/>
      <c r="E2" s="78"/>
      <c r="F2" s="78"/>
      <c r="G2" s="78"/>
    </row>
    <row r="3" spans="1:7" ht="15.75" x14ac:dyDescent="0.25">
      <c r="A3" s="78"/>
      <c r="B3" s="78"/>
      <c r="C3" s="78"/>
      <c r="D3" s="78"/>
      <c r="E3" s="78"/>
      <c r="F3" s="78"/>
      <c r="G3" s="78"/>
    </row>
    <row r="4" spans="1:7" ht="15.75" x14ac:dyDescent="0.25">
      <c r="A4" s="80"/>
      <c r="B4" s="76" t="s">
        <v>24</v>
      </c>
      <c r="C4" s="76" t="s">
        <v>1</v>
      </c>
      <c r="D4" s="76" t="s">
        <v>22</v>
      </c>
      <c r="E4" s="76" t="s">
        <v>17</v>
      </c>
      <c r="F4" s="76" t="s">
        <v>18</v>
      </c>
      <c r="G4" s="76" t="s">
        <v>19</v>
      </c>
    </row>
    <row r="5" spans="1:7" ht="47.25" x14ac:dyDescent="0.25">
      <c r="A5" s="80"/>
      <c r="B5" s="80">
        <v>1</v>
      </c>
      <c r="C5" s="12" t="s">
        <v>25</v>
      </c>
      <c r="D5" s="9" t="s">
        <v>23</v>
      </c>
      <c r="E5" s="10">
        <f>345.8175</f>
        <v>345.8175</v>
      </c>
      <c r="F5" s="80"/>
      <c r="G5" s="81">
        <f>E5*F5</f>
        <v>0</v>
      </c>
    </row>
    <row r="6" spans="1:7" ht="47.25" x14ac:dyDescent="0.25">
      <c r="A6" s="80"/>
      <c r="B6" s="80">
        <v>2</v>
      </c>
      <c r="C6" s="12" t="s">
        <v>36</v>
      </c>
      <c r="D6" s="12"/>
      <c r="E6" s="10">
        <v>35.364600000000003</v>
      </c>
      <c r="F6" s="80"/>
      <c r="G6" s="81">
        <f>E6*F6</f>
        <v>0</v>
      </c>
    </row>
    <row r="7" spans="1:7" ht="15.75" x14ac:dyDescent="0.25">
      <c r="A7" s="80"/>
      <c r="B7" s="80"/>
      <c r="C7" s="77" t="s">
        <v>3</v>
      </c>
      <c r="D7" s="77"/>
      <c r="E7" s="80"/>
      <c r="F7" s="80"/>
      <c r="G7" s="81" t="s">
        <v>2</v>
      </c>
    </row>
    <row r="8" spans="1:7" ht="15.75" x14ac:dyDescent="0.25">
      <c r="A8" s="80"/>
      <c r="B8" s="80">
        <v>3</v>
      </c>
      <c r="C8" s="9" t="s">
        <v>27</v>
      </c>
      <c r="D8" s="9"/>
      <c r="E8" s="10">
        <v>121.51009999999999</v>
      </c>
      <c r="F8" s="80"/>
      <c r="G8" s="81">
        <f t="shared" ref="G8:G13" si="0">E8*F8</f>
        <v>0</v>
      </c>
    </row>
    <row r="9" spans="1:7" ht="15.75" x14ac:dyDescent="0.25">
      <c r="A9" s="80"/>
      <c r="B9" s="80">
        <v>4</v>
      </c>
      <c r="C9" s="9" t="s">
        <v>28</v>
      </c>
      <c r="D9" s="9"/>
      <c r="E9" s="11">
        <f>23.0748+20.244+1.575+1.575</f>
        <v>46.468800000000002</v>
      </c>
      <c r="F9" s="80"/>
      <c r="G9" s="81">
        <f t="shared" si="0"/>
        <v>0</v>
      </c>
    </row>
    <row r="10" spans="1:7" ht="15.75" x14ac:dyDescent="0.25">
      <c r="A10" s="80"/>
      <c r="B10" s="80"/>
      <c r="C10" s="77" t="s">
        <v>4</v>
      </c>
      <c r="D10" s="77"/>
      <c r="E10" s="80"/>
      <c r="F10" s="80"/>
      <c r="G10" s="81">
        <f>E10*F10</f>
        <v>0</v>
      </c>
    </row>
    <row r="11" spans="1:7" ht="15.75" x14ac:dyDescent="0.25">
      <c r="A11" s="80"/>
      <c r="B11" s="80">
        <v>5</v>
      </c>
      <c r="C11" s="9" t="s">
        <v>57</v>
      </c>
      <c r="D11" s="9"/>
      <c r="E11" s="10">
        <v>378.38240000000002</v>
      </c>
      <c r="F11" s="80"/>
      <c r="G11" s="81">
        <f t="shared" si="0"/>
        <v>0</v>
      </c>
    </row>
    <row r="12" spans="1:7" ht="15.75" x14ac:dyDescent="0.25">
      <c r="A12" s="80"/>
      <c r="B12" s="80">
        <v>6</v>
      </c>
      <c r="C12" s="9" t="s">
        <v>30</v>
      </c>
      <c r="D12" s="9" t="s">
        <v>29</v>
      </c>
      <c r="E12" s="10">
        <v>46.7517</v>
      </c>
      <c r="F12" s="80"/>
      <c r="G12" s="81">
        <f t="shared" si="0"/>
        <v>0</v>
      </c>
    </row>
    <row r="13" spans="1:7" ht="15.75" x14ac:dyDescent="0.25">
      <c r="A13" s="80"/>
      <c r="B13" s="80"/>
      <c r="C13" s="77"/>
      <c r="D13" s="77"/>
      <c r="E13" s="80"/>
      <c r="F13" s="80"/>
      <c r="G13" s="81">
        <f t="shared" si="0"/>
        <v>0</v>
      </c>
    </row>
    <row r="14" spans="1:7" ht="15.75" x14ac:dyDescent="0.25">
      <c r="A14" s="80"/>
      <c r="B14" s="80"/>
      <c r="C14" s="9"/>
      <c r="D14" s="9"/>
      <c r="E14" s="10"/>
      <c r="F14" s="80"/>
      <c r="G14" s="81"/>
    </row>
    <row r="15" spans="1:7" ht="15.75" x14ac:dyDescent="0.25">
      <c r="A15" s="80"/>
      <c r="B15" s="80"/>
      <c r="C15" s="9"/>
      <c r="D15" s="9"/>
      <c r="E15" s="10"/>
      <c r="F15" s="80"/>
      <c r="G15" s="81"/>
    </row>
    <row r="16" spans="1:7" ht="15.75" x14ac:dyDescent="0.25">
      <c r="A16" s="80"/>
      <c r="B16" s="80"/>
      <c r="C16" s="9"/>
      <c r="D16" s="9"/>
      <c r="E16" s="10"/>
      <c r="F16" s="80"/>
      <c r="G16" s="81"/>
    </row>
    <row r="17" spans="1:7" ht="15.75" x14ac:dyDescent="0.25">
      <c r="A17" s="80"/>
      <c r="B17" s="80"/>
      <c r="C17" s="12"/>
      <c r="D17" s="9"/>
      <c r="E17" s="10"/>
      <c r="F17" s="80"/>
      <c r="G17" s="81"/>
    </row>
    <row r="19" spans="1:7" ht="15.75" x14ac:dyDescent="0.25">
      <c r="F19" t="s">
        <v>121</v>
      </c>
      <c r="G19" s="82">
        <f>SUM(G5:G17)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ECAF-A24A-3542-A9D8-178174B8D99B}">
  <dimension ref="A1:D32"/>
  <sheetViews>
    <sheetView workbookViewId="0">
      <selection activeCell="B32" sqref="B32"/>
    </sheetView>
  </sheetViews>
  <sheetFormatPr defaultColWidth="11.42578125" defaultRowHeight="15" x14ac:dyDescent="0.25"/>
  <cols>
    <col min="1" max="1" width="64.7109375" customWidth="1"/>
    <col min="2" max="2" width="30.42578125" customWidth="1"/>
    <col min="3" max="3" width="27.42578125" customWidth="1"/>
  </cols>
  <sheetData>
    <row r="1" spans="1:4" ht="15.75" x14ac:dyDescent="0.25">
      <c r="A1" s="17" t="s">
        <v>49</v>
      </c>
      <c r="B1" s="18" t="s">
        <v>58</v>
      </c>
      <c r="C1" s="18" t="s">
        <v>59</v>
      </c>
      <c r="D1" t="s">
        <v>64</v>
      </c>
    </row>
    <row r="2" spans="1:4" ht="15.75" x14ac:dyDescent="0.25">
      <c r="A2" s="17" t="s">
        <v>50</v>
      </c>
      <c r="B2" s="18"/>
      <c r="C2" s="18"/>
    </row>
    <row r="3" spans="1:4" ht="15.75" x14ac:dyDescent="0.25">
      <c r="A3" s="17"/>
      <c r="B3" s="18"/>
      <c r="C3" s="18"/>
    </row>
    <row r="4" spans="1:4" ht="18.75" x14ac:dyDescent="0.3">
      <c r="A4" s="27" t="s">
        <v>5</v>
      </c>
      <c r="B4" s="18"/>
      <c r="C4" s="18"/>
    </row>
    <row r="5" spans="1:4" ht="15.75" x14ac:dyDescent="0.25">
      <c r="A5" s="23" t="s">
        <v>61</v>
      </c>
      <c r="B5" s="18"/>
      <c r="C5" s="18"/>
      <c r="D5" s="19"/>
    </row>
    <row r="6" spans="1:4" ht="15.75" x14ac:dyDescent="0.25">
      <c r="A6" s="20" t="s">
        <v>51</v>
      </c>
      <c r="B6" s="19">
        <v>1000</v>
      </c>
      <c r="C6" s="19" t="s">
        <v>52</v>
      </c>
      <c r="D6" s="19"/>
    </row>
    <row r="7" spans="1:4" ht="15.75" x14ac:dyDescent="0.25">
      <c r="A7" s="21" t="s">
        <v>53</v>
      </c>
      <c r="B7" s="19"/>
      <c r="C7" s="19"/>
      <c r="D7" s="19"/>
    </row>
    <row r="8" spans="1:4" ht="15.75" x14ac:dyDescent="0.25">
      <c r="A8" s="20"/>
      <c r="B8" s="19"/>
      <c r="C8" s="19"/>
      <c r="D8" s="19"/>
    </row>
    <row r="9" spans="1:4" ht="15.75" x14ac:dyDescent="0.25">
      <c r="A9" s="22" t="s">
        <v>62</v>
      </c>
      <c r="B9" s="19"/>
      <c r="C9" s="19"/>
      <c r="D9" s="19"/>
    </row>
    <row r="10" spans="1:4" ht="15.75" x14ac:dyDescent="0.25">
      <c r="A10" s="21" t="s">
        <v>51</v>
      </c>
      <c r="B10" s="19">
        <v>280</v>
      </c>
      <c r="C10" s="19" t="s">
        <v>52</v>
      </c>
      <c r="D10" s="19" t="s">
        <v>65</v>
      </c>
    </row>
    <row r="11" spans="1:4" ht="15.75" x14ac:dyDescent="0.25">
      <c r="A11" s="20" t="s">
        <v>54</v>
      </c>
      <c r="B11" s="19">
        <v>260</v>
      </c>
      <c r="C11" s="19" t="s">
        <v>63</v>
      </c>
      <c r="D11" s="19"/>
    </row>
    <row r="12" spans="1:4" ht="15.75" x14ac:dyDescent="0.25">
      <c r="A12" s="20" t="s">
        <v>72</v>
      </c>
      <c r="B12" s="19">
        <v>260</v>
      </c>
      <c r="C12" s="19" t="s">
        <v>63</v>
      </c>
      <c r="D12" s="19"/>
    </row>
    <row r="13" spans="1:4" ht="15.75" x14ac:dyDescent="0.25">
      <c r="A13" s="24" t="s">
        <v>67</v>
      </c>
      <c r="B13" s="19">
        <v>520</v>
      </c>
      <c r="C13" s="19" t="s">
        <v>63</v>
      </c>
      <c r="D13" s="19"/>
    </row>
    <row r="14" spans="1:4" ht="15.75" x14ac:dyDescent="0.25">
      <c r="A14" s="24" t="s">
        <v>73</v>
      </c>
      <c r="B14" s="19">
        <v>70</v>
      </c>
      <c r="C14" s="19" t="s">
        <v>52</v>
      </c>
      <c r="D14" s="19"/>
    </row>
    <row r="15" spans="1:4" ht="15.75" x14ac:dyDescent="0.25">
      <c r="A15" s="21" t="s">
        <v>68</v>
      </c>
      <c r="B15" s="19">
        <v>2000</v>
      </c>
      <c r="C15" s="19" t="s">
        <v>70</v>
      </c>
      <c r="D15" s="19"/>
    </row>
    <row r="16" spans="1:4" ht="15.75" x14ac:dyDescent="0.25">
      <c r="A16" s="21" t="s">
        <v>69</v>
      </c>
      <c r="B16" s="19">
        <v>730</v>
      </c>
      <c r="C16" s="19" t="s">
        <v>70</v>
      </c>
      <c r="D16" s="19"/>
    </row>
    <row r="17" spans="1:4" ht="15.75" x14ac:dyDescent="0.25">
      <c r="A17" s="21"/>
      <c r="B17" s="19"/>
      <c r="C17" s="19"/>
      <c r="D17" s="19"/>
    </row>
    <row r="18" spans="1:4" ht="18.75" x14ac:dyDescent="0.3">
      <c r="A18" s="26" t="s">
        <v>4</v>
      </c>
      <c r="B18" s="19"/>
      <c r="C18" s="19"/>
      <c r="D18" s="19"/>
    </row>
    <row r="19" spans="1:4" ht="15.75" x14ac:dyDescent="0.25">
      <c r="A19" s="23" t="s">
        <v>61</v>
      </c>
      <c r="B19" s="19"/>
      <c r="C19" s="19"/>
      <c r="D19" s="19"/>
    </row>
    <row r="20" spans="1:4" ht="15.75" x14ac:dyDescent="0.25">
      <c r="A20" s="20" t="s">
        <v>51</v>
      </c>
      <c r="B20" s="18"/>
      <c r="C20" s="19" t="s">
        <v>52</v>
      </c>
      <c r="D20" s="19"/>
    </row>
    <row r="21" spans="1:4" ht="15.75" x14ac:dyDescent="0.25">
      <c r="A21" s="21"/>
      <c r="B21" s="19"/>
      <c r="C21" s="19"/>
      <c r="D21" s="19"/>
    </row>
    <row r="22" spans="1:4" ht="15.75" x14ac:dyDescent="0.25">
      <c r="A22" s="21"/>
      <c r="B22" s="19"/>
      <c r="C22" s="19"/>
      <c r="D22" s="19"/>
    </row>
    <row r="23" spans="1:4" ht="15.75" x14ac:dyDescent="0.25">
      <c r="A23" s="21"/>
      <c r="B23" s="19"/>
      <c r="C23" s="19"/>
      <c r="D23" s="19"/>
    </row>
    <row r="24" spans="1:4" ht="15.75" x14ac:dyDescent="0.25">
      <c r="A24" s="21"/>
      <c r="B24" s="19"/>
      <c r="C24" s="19"/>
      <c r="D24" s="19"/>
    </row>
    <row r="25" spans="1:4" ht="15.75" x14ac:dyDescent="0.25">
      <c r="A25" s="23" t="s">
        <v>62</v>
      </c>
      <c r="C25" s="19"/>
      <c r="D25" s="19"/>
    </row>
    <row r="26" spans="1:4" ht="15.75" x14ac:dyDescent="0.25">
      <c r="A26" s="21" t="s">
        <v>51</v>
      </c>
      <c r="B26">
        <v>200</v>
      </c>
      <c r="C26" s="19" t="s">
        <v>52</v>
      </c>
      <c r="D26" s="19"/>
    </row>
    <row r="27" spans="1:4" ht="15.75" x14ac:dyDescent="0.25">
      <c r="A27" s="21" t="s">
        <v>66</v>
      </c>
      <c r="B27">
        <v>170</v>
      </c>
      <c r="C27" s="19" t="s">
        <v>63</v>
      </c>
      <c r="D27" s="19"/>
    </row>
    <row r="28" spans="1:4" ht="15.75" x14ac:dyDescent="0.25">
      <c r="A28" s="21" t="s">
        <v>72</v>
      </c>
      <c r="B28">
        <v>170</v>
      </c>
      <c r="C28" s="19" t="s">
        <v>63</v>
      </c>
      <c r="D28" s="19"/>
    </row>
    <row r="29" spans="1:4" ht="15.75" x14ac:dyDescent="0.25">
      <c r="A29" s="21" t="s">
        <v>68</v>
      </c>
      <c r="B29">
        <v>1600</v>
      </c>
      <c r="C29" s="19" t="s">
        <v>70</v>
      </c>
      <c r="D29" s="19" t="s">
        <v>71</v>
      </c>
    </row>
    <row r="30" spans="1:4" ht="15.75" x14ac:dyDescent="0.25">
      <c r="A30" s="24" t="s">
        <v>69</v>
      </c>
      <c r="B30">
        <v>800</v>
      </c>
      <c r="C30" s="19" t="s">
        <v>70</v>
      </c>
      <c r="D30" s="19" t="s">
        <v>71</v>
      </c>
    </row>
    <row r="31" spans="1:4" ht="15.75" x14ac:dyDescent="0.25">
      <c r="A31" s="21" t="s">
        <v>67</v>
      </c>
      <c r="B31">
        <v>350</v>
      </c>
      <c r="C31" s="19" t="s">
        <v>52</v>
      </c>
      <c r="D31" s="19"/>
    </row>
    <row r="32" spans="1:4" ht="15.75" x14ac:dyDescent="0.25">
      <c r="A32" s="21"/>
      <c r="B32" s="25">
        <v>60</v>
      </c>
      <c r="C32" s="19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737A-6A8A-1A43-93CE-2F7D791D481D}">
  <dimension ref="A3:L32"/>
  <sheetViews>
    <sheetView topLeftCell="A9" workbookViewId="0">
      <selection activeCell="H37" sqref="H37"/>
    </sheetView>
  </sheetViews>
  <sheetFormatPr defaultColWidth="11.42578125" defaultRowHeight="15" x14ac:dyDescent="0.25"/>
  <cols>
    <col min="1" max="1" width="18" customWidth="1"/>
    <col min="2" max="2" width="61.140625" customWidth="1"/>
    <col min="8" max="8" width="23" customWidth="1"/>
    <col min="9" max="9" width="27.28515625" customWidth="1"/>
    <col min="10" max="10" width="28" customWidth="1"/>
    <col min="11" max="11" width="69.7109375" customWidth="1"/>
  </cols>
  <sheetData>
    <row r="3" spans="1:12" ht="30.95" customHeight="1" x14ac:dyDescent="0.25">
      <c r="A3" s="5" t="s">
        <v>74</v>
      </c>
      <c r="B3" s="28" t="s">
        <v>75</v>
      </c>
      <c r="C3" s="29">
        <v>253.5</v>
      </c>
      <c r="D3" s="30"/>
      <c r="E3" s="31"/>
      <c r="F3" s="32"/>
      <c r="G3" s="33"/>
      <c r="H3" s="34"/>
      <c r="I3" s="35"/>
      <c r="J3" s="36"/>
      <c r="K3" s="37"/>
    </row>
    <row r="4" spans="1:12" ht="15.95" customHeight="1" x14ac:dyDescent="0.25">
      <c r="A4" s="5" t="s">
        <v>76</v>
      </c>
      <c r="B4" s="28" t="s">
        <v>77</v>
      </c>
      <c r="C4" s="38">
        <v>209.1</v>
      </c>
      <c r="D4" s="39">
        <v>6</v>
      </c>
      <c r="E4" s="31">
        <f t="shared" ref="E4:E26" si="0">C4*D4</f>
        <v>1254.5999999999999</v>
      </c>
      <c r="F4" s="32">
        <v>0</v>
      </c>
      <c r="G4" s="33">
        <v>0</v>
      </c>
      <c r="H4" s="34">
        <f t="shared" ref="H4:H12" si="1">G4+F4</f>
        <v>0</v>
      </c>
      <c r="I4" s="35">
        <f t="shared" ref="I4:I12" si="2">H4/E4*100</f>
        <v>0</v>
      </c>
      <c r="J4" s="36">
        <f t="shared" ref="J4:J12" si="3">E4-H4</f>
        <v>1254.5999999999999</v>
      </c>
      <c r="K4" s="37">
        <f t="shared" ref="K4:K12" si="4">J4/E4*100</f>
        <v>100</v>
      </c>
    </row>
    <row r="5" spans="1:12" ht="36" customHeight="1" x14ac:dyDescent="0.25">
      <c r="A5" s="5" t="s">
        <v>78</v>
      </c>
      <c r="B5" s="40" t="s">
        <v>79</v>
      </c>
      <c r="C5" s="41">
        <v>75.599999999999994</v>
      </c>
      <c r="D5" s="30">
        <v>11</v>
      </c>
      <c r="E5" s="31">
        <f t="shared" si="0"/>
        <v>831.59999999999991</v>
      </c>
      <c r="F5" s="42">
        <v>0</v>
      </c>
      <c r="G5" s="43">
        <v>0</v>
      </c>
      <c r="H5" s="34">
        <f t="shared" si="1"/>
        <v>0</v>
      </c>
      <c r="I5" s="35">
        <f t="shared" si="2"/>
        <v>0</v>
      </c>
      <c r="J5" s="36">
        <f t="shared" si="3"/>
        <v>831.59999999999991</v>
      </c>
      <c r="K5" s="37">
        <f t="shared" si="4"/>
        <v>100</v>
      </c>
    </row>
    <row r="6" spans="1:12" ht="32.1" customHeight="1" x14ac:dyDescent="0.25">
      <c r="A6" s="44" t="s">
        <v>80</v>
      </c>
      <c r="B6" s="40" t="s">
        <v>81</v>
      </c>
      <c r="C6" s="41">
        <v>53.3</v>
      </c>
      <c r="D6" s="30">
        <v>10</v>
      </c>
      <c r="E6" s="31">
        <f t="shared" si="0"/>
        <v>533</v>
      </c>
      <c r="F6" s="42">
        <v>0</v>
      </c>
      <c r="G6" s="43">
        <v>0</v>
      </c>
      <c r="H6" s="34">
        <f t="shared" si="1"/>
        <v>0</v>
      </c>
      <c r="I6" s="35">
        <f t="shared" si="2"/>
        <v>0</v>
      </c>
      <c r="J6" s="36">
        <f t="shared" si="3"/>
        <v>533</v>
      </c>
      <c r="K6" s="37">
        <f t="shared" si="4"/>
        <v>100</v>
      </c>
    </row>
    <row r="7" spans="1:12" ht="29.1" customHeight="1" x14ac:dyDescent="0.25">
      <c r="A7" s="44" t="s">
        <v>82</v>
      </c>
      <c r="B7" s="45" t="s">
        <v>83</v>
      </c>
      <c r="C7" s="38">
        <v>30.8</v>
      </c>
      <c r="D7" s="39">
        <v>6</v>
      </c>
      <c r="E7" s="31">
        <f t="shared" si="0"/>
        <v>184.8</v>
      </c>
      <c r="F7" s="32">
        <v>0</v>
      </c>
      <c r="G7" s="33">
        <v>0</v>
      </c>
      <c r="H7" s="34">
        <f t="shared" si="1"/>
        <v>0</v>
      </c>
      <c r="I7" s="35">
        <f t="shared" si="2"/>
        <v>0</v>
      </c>
      <c r="J7" s="36">
        <f t="shared" si="3"/>
        <v>184.8</v>
      </c>
      <c r="K7" s="37">
        <f t="shared" si="4"/>
        <v>100</v>
      </c>
    </row>
    <row r="8" spans="1:12" ht="30" customHeight="1" x14ac:dyDescent="0.25">
      <c r="A8" s="44" t="s">
        <v>82</v>
      </c>
      <c r="B8" s="45" t="s">
        <v>84</v>
      </c>
      <c r="C8" s="38">
        <v>2.7</v>
      </c>
      <c r="D8" s="30">
        <v>6</v>
      </c>
      <c r="E8" s="31">
        <f t="shared" si="0"/>
        <v>16.200000000000003</v>
      </c>
      <c r="F8" s="32">
        <v>0</v>
      </c>
      <c r="G8" s="33">
        <v>0</v>
      </c>
      <c r="H8" s="34">
        <f t="shared" si="1"/>
        <v>0</v>
      </c>
      <c r="I8" s="35">
        <f t="shared" si="2"/>
        <v>0</v>
      </c>
      <c r="J8" s="36">
        <f t="shared" si="3"/>
        <v>16.200000000000003</v>
      </c>
      <c r="K8" s="37">
        <f t="shared" si="4"/>
        <v>100</v>
      </c>
    </row>
    <row r="9" spans="1:12" ht="29.1" customHeight="1" x14ac:dyDescent="0.25">
      <c r="A9" s="44" t="s">
        <v>85</v>
      </c>
      <c r="B9" s="40" t="s">
        <v>86</v>
      </c>
      <c r="C9" s="46">
        <v>23.5</v>
      </c>
      <c r="D9" s="39">
        <v>18</v>
      </c>
      <c r="E9" s="31">
        <f t="shared" si="0"/>
        <v>423</v>
      </c>
      <c r="F9" s="42">
        <v>0</v>
      </c>
      <c r="G9" s="43">
        <v>0</v>
      </c>
      <c r="H9" s="34">
        <f t="shared" si="1"/>
        <v>0</v>
      </c>
      <c r="I9" s="35">
        <f t="shared" si="2"/>
        <v>0</v>
      </c>
      <c r="J9" s="36">
        <f t="shared" si="3"/>
        <v>423</v>
      </c>
      <c r="K9" s="37">
        <f t="shared" si="4"/>
        <v>100</v>
      </c>
    </row>
    <row r="10" spans="1:12" ht="18.95" customHeight="1" x14ac:dyDescent="0.25">
      <c r="A10" s="44" t="s">
        <v>87</v>
      </c>
      <c r="B10" s="40" t="s">
        <v>88</v>
      </c>
      <c r="C10" s="46">
        <v>0.9</v>
      </c>
      <c r="D10" s="30">
        <v>28</v>
      </c>
      <c r="E10" s="31">
        <f t="shared" si="0"/>
        <v>25.2</v>
      </c>
      <c r="F10" s="42">
        <v>0</v>
      </c>
      <c r="G10" s="43">
        <v>0</v>
      </c>
      <c r="H10" s="34">
        <f t="shared" si="1"/>
        <v>0</v>
      </c>
      <c r="I10" s="35">
        <f t="shared" si="2"/>
        <v>0</v>
      </c>
      <c r="J10" s="36">
        <f t="shared" si="3"/>
        <v>25.2</v>
      </c>
      <c r="K10" s="37">
        <f t="shared" si="4"/>
        <v>100</v>
      </c>
    </row>
    <row r="11" spans="1:12" ht="21" customHeight="1" x14ac:dyDescent="0.25">
      <c r="A11" s="44" t="s">
        <v>87</v>
      </c>
      <c r="B11" s="40" t="s">
        <v>89</v>
      </c>
      <c r="C11" s="46">
        <v>1</v>
      </c>
      <c r="D11" s="44">
        <v>30</v>
      </c>
      <c r="E11" s="47">
        <f t="shared" si="0"/>
        <v>30</v>
      </c>
      <c r="F11" s="32">
        <v>0</v>
      </c>
      <c r="G11" s="33">
        <v>0</v>
      </c>
      <c r="H11" s="34">
        <f t="shared" si="1"/>
        <v>0</v>
      </c>
      <c r="I11" s="35">
        <f t="shared" si="2"/>
        <v>0</v>
      </c>
      <c r="J11" s="36">
        <f t="shared" si="3"/>
        <v>30</v>
      </c>
      <c r="K11" s="37">
        <f t="shared" si="4"/>
        <v>100</v>
      </c>
    </row>
    <row r="12" spans="1:12" ht="36" customHeight="1" x14ac:dyDescent="0.25">
      <c r="A12" s="61" t="s">
        <v>90</v>
      </c>
      <c r="B12" s="62" t="s">
        <v>91</v>
      </c>
      <c r="C12" s="63">
        <v>150.4</v>
      </c>
      <c r="D12" s="64">
        <v>27</v>
      </c>
      <c r="E12" s="65">
        <f t="shared" si="0"/>
        <v>4060.8</v>
      </c>
      <c r="F12" s="66">
        <v>0</v>
      </c>
      <c r="G12" s="67">
        <v>0</v>
      </c>
      <c r="H12" s="68">
        <f t="shared" si="1"/>
        <v>0</v>
      </c>
      <c r="I12" s="69">
        <f t="shared" si="2"/>
        <v>0</v>
      </c>
      <c r="J12" s="70">
        <f t="shared" si="3"/>
        <v>4060.8</v>
      </c>
      <c r="K12" s="71">
        <f t="shared" si="4"/>
        <v>100</v>
      </c>
      <c r="L12" s="72" t="s">
        <v>118</v>
      </c>
    </row>
    <row r="13" spans="1:12" ht="24.95" customHeight="1" x14ac:dyDescent="0.25">
      <c r="A13" s="61" t="s">
        <v>90</v>
      </c>
      <c r="B13" s="62" t="s">
        <v>83</v>
      </c>
      <c r="C13" s="63">
        <v>64.400000000000006</v>
      </c>
      <c r="D13" s="64">
        <v>6</v>
      </c>
      <c r="E13" s="65">
        <f t="shared" si="0"/>
        <v>386.40000000000003</v>
      </c>
      <c r="F13" s="73">
        <v>0</v>
      </c>
      <c r="G13" s="74">
        <v>0</v>
      </c>
      <c r="H13" s="68">
        <f>G13+F13</f>
        <v>0</v>
      </c>
      <c r="I13" s="69">
        <f>H13/E13*100</f>
        <v>0</v>
      </c>
      <c r="J13" s="70">
        <f>E13-H13</f>
        <v>386.40000000000003</v>
      </c>
      <c r="K13" s="71">
        <f>J13/E13*100</f>
        <v>100</v>
      </c>
      <c r="L13" s="72" t="s">
        <v>118</v>
      </c>
    </row>
    <row r="14" spans="1:12" ht="33" customHeight="1" x14ac:dyDescent="0.25">
      <c r="A14" s="75" t="s">
        <v>90</v>
      </c>
      <c r="B14" s="62" t="s">
        <v>92</v>
      </c>
      <c r="C14" s="63">
        <v>19.399999999999999</v>
      </c>
      <c r="D14" s="64">
        <v>27</v>
      </c>
      <c r="E14" s="65">
        <f t="shared" si="0"/>
        <v>523.79999999999995</v>
      </c>
      <c r="F14" s="73">
        <v>0</v>
      </c>
      <c r="G14" s="74">
        <v>0</v>
      </c>
      <c r="H14" s="68">
        <f>G14+F14</f>
        <v>0</v>
      </c>
      <c r="I14" s="69">
        <f>H14/E14*100</f>
        <v>0</v>
      </c>
      <c r="J14" s="70">
        <f>E14-H14</f>
        <v>523.79999999999995</v>
      </c>
      <c r="K14" s="71">
        <f>J14/E14*100</f>
        <v>100</v>
      </c>
      <c r="L14" s="72" t="s">
        <v>118</v>
      </c>
    </row>
    <row r="15" spans="1:12" ht="15.75" x14ac:dyDescent="0.25">
      <c r="A15" s="48" t="s">
        <v>93</v>
      </c>
      <c r="B15" s="40" t="s">
        <v>94</v>
      </c>
      <c r="C15" s="46">
        <f>59.56+24.6557</f>
        <v>84.215699999999998</v>
      </c>
      <c r="D15" s="30">
        <v>26</v>
      </c>
      <c r="E15" s="31">
        <f t="shared" si="0"/>
        <v>2189.6082000000001</v>
      </c>
      <c r="F15" s="42">
        <v>0</v>
      </c>
      <c r="G15" s="43">
        <v>1860</v>
      </c>
      <c r="H15" s="34">
        <f t="shared" ref="H15:H32" si="5">G15+F15</f>
        <v>1860</v>
      </c>
      <c r="I15" s="35">
        <f t="shared" ref="I15:I32" si="6">H15/E15*100</f>
        <v>84.946704163786009</v>
      </c>
      <c r="J15" s="36">
        <f t="shared" ref="J15:J32" si="7">E15-H15</f>
        <v>329.60820000000012</v>
      </c>
      <c r="K15" s="37">
        <f t="shared" ref="K15:K32" si="8">J15/E15*100</f>
        <v>15.053295836213989</v>
      </c>
    </row>
    <row r="16" spans="1:12" ht="31.5" x14ac:dyDescent="0.25">
      <c r="A16" s="48" t="s">
        <v>93</v>
      </c>
      <c r="B16" s="40" t="s">
        <v>95</v>
      </c>
      <c r="C16" s="46">
        <v>2.0175000000000001</v>
      </c>
      <c r="D16" s="30">
        <v>26</v>
      </c>
      <c r="E16" s="31">
        <f t="shared" si="0"/>
        <v>52.454999999999998</v>
      </c>
      <c r="F16" s="42">
        <v>0</v>
      </c>
      <c r="G16" s="43">
        <v>0</v>
      </c>
      <c r="H16" s="34">
        <f t="shared" si="5"/>
        <v>0</v>
      </c>
      <c r="I16" s="35">
        <f t="shared" si="6"/>
        <v>0</v>
      </c>
      <c r="J16" s="36">
        <f t="shared" si="7"/>
        <v>52.454999999999998</v>
      </c>
      <c r="K16" s="37">
        <f t="shared" si="8"/>
        <v>100</v>
      </c>
    </row>
    <row r="17" spans="1:12" s="60" customFormat="1" ht="31.5" x14ac:dyDescent="0.25">
      <c r="A17" s="49" t="s">
        <v>96</v>
      </c>
      <c r="B17" s="50" t="s">
        <v>97</v>
      </c>
      <c r="C17" s="51">
        <v>1.68</v>
      </c>
      <c r="D17" s="52">
        <v>190</v>
      </c>
      <c r="E17" s="53">
        <f t="shared" si="0"/>
        <v>319.2</v>
      </c>
      <c r="F17" s="54">
        <v>0</v>
      </c>
      <c r="G17" s="55">
        <v>0</v>
      </c>
      <c r="H17" s="56">
        <f t="shared" si="5"/>
        <v>0</v>
      </c>
      <c r="I17" s="57">
        <f t="shared" si="6"/>
        <v>0</v>
      </c>
      <c r="J17" s="58">
        <f t="shared" si="7"/>
        <v>319.2</v>
      </c>
      <c r="K17" s="59">
        <f t="shared" si="8"/>
        <v>100</v>
      </c>
      <c r="L17" s="60" t="s">
        <v>115</v>
      </c>
    </row>
    <row r="18" spans="1:12" ht="15.75" x14ac:dyDescent="0.25">
      <c r="A18" s="48" t="s">
        <v>96</v>
      </c>
      <c r="B18" s="40" t="s">
        <v>98</v>
      </c>
      <c r="C18" s="46">
        <f>1.00818</f>
        <v>1.0081800000000001</v>
      </c>
      <c r="D18" s="30">
        <v>1590</v>
      </c>
      <c r="E18" s="31">
        <f t="shared" si="0"/>
        <v>1603.0062</v>
      </c>
      <c r="F18" s="42">
        <v>0</v>
      </c>
      <c r="G18" s="43">
        <v>0</v>
      </c>
      <c r="H18" s="34">
        <f t="shared" si="5"/>
        <v>0</v>
      </c>
      <c r="I18" s="35">
        <f t="shared" si="6"/>
        <v>0</v>
      </c>
      <c r="J18" s="36">
        <f t="shared" si="7"/>
        <v>1603.0062</v>
      </c>
      <c r="K18" s="37">
        <f t="shared" si="8"/>
        <v>100</v>
      </c>
    </row>
    <row r="19" spans="1:12" s="60" customFormat="1" ht="15.75" x14ac:dyDescent="0.25">
      <c r="A19" s="49" t="s">
        <v>99</v>
      </c>
      <c r="B19" s="50" t="s">
        <v>100</v>
      </c>
      <c r="C19" s="51">
        <v>14.041499999999999</v>
      </c>
      <c r="D19" s="52">
        <v>95</v>
      </c>
      <c r="E19" s="53">
        <f t="shared" si="0"/>
        <v>1333.9424999999999</v>
      </c>
      <c r="F19" s="54">
        <v>0</v>
      </c>
      <c r="G19" s="55">
        <v>0</v>
      </c>
      <c r="H19" s="56">
        <f t="shared" si="5"/>
        <v>0</v>
      </c>
      <c r="I19" s="57">
        <f t="shared" si="6"/>
        <v>0</v>
      </c>
      <c r="J19" s="58">
        <f t="shared" si="7"/>
        <v>1333.9424999999999</v>
      </c>
      <c r="K19" s="59">
        <f t="shared" si="8"/>
        <v>100</v>
      </c>
      <c r="L19" s="60" t="s">
        <v>115</v>
      </c>
    </row>
    <row r="20" spans="1:12" ht="15.75" x14ac:dyDescent="0.25">
      <c r="A20" s="48" t="s">
        <v>99</v>
      </c>
      <c r="B20" s="40" t="s">
        <v>101</v>
      </c>
      <c r="C20" s="46">
        <f>0.91*2.2</f>
        <v>2.0020000000000002</v>
      </c>
      <c r="D20" s="30">
        <v>95</v>
      </c>
      <c r="E20" s="31">
        <f t="shared" si="0"/>
        <v>190.19000000000003</v>
      </c>
      <c r="F20" s="42">
        <v>0</v>
      </c>
      <c r="G20" s="43">
        <v>0</v>
      </c>
      <c r="H20" s="34">
        <f t="shared" si="5"/>
        <v>0</v>
      </c>
      <c r="I20" s="35">
        <f t="shared" si="6"/>
        <v>0</v>
      </c>
      <c r="J20" s="36">
        <f t="shared" si="7"/>
        <v>190.19000000000003</v>
      </c>
      <c r="K20" s="37">
        <f t="shared" si="8"/>
        <v>100</v>
      </c>
    </row>
    <row r="21" spans="1:12" ht="15.75" x14ac:dyDescent="0.25">
      <c r="A21" s="48" t="s">
        <v>99</v>
      </c>
      <c r="B21" s="40" t="s">
        <v>102</v>
      </c>
      <c r="C21" s="46">
        <f>0.6*0.8</f>
        <v>0.48</v>
      </c>
      <c r="D21" s="30">
        <v>135</v>
      </c>
      <c r="E21" s="31">
        <f t="shared" si="0"/>
        <v>64.8</v>
      </c>
      <c r="F21" s="42">
        <v>0</v>
      </c>
      <c r="G21" s="43">
        <v>0</v>
      </c>
      <c r="H21" s="34">
        <f t="shared" si="5"/>
        <v>0</v>
      </c>
      <c r="I21" s="35">
        <f t="shared" si="6"/>
        <v>0</v>
      </c>
      <c r="J21" s="36">
        <f t="shared" si="7"/>
        <v>64.8</v>
      </c>
      <c r="K21" s="37">
        <f t="shared" si="8"/>
        <v>100</v>
      </c>
    </row>
    <row r="22" spans="1:12" ht="15.75" x14ac:dyDescent="0.25">
      <c r="A22" s="48" t="s">
        <v>103</v>
      </c>
      <c r="B22" s="40" t="s">
        <v>104</v>
      </c>
      <c r="C22" s="46">
        <v>1</v>
      </c>
      <c r="D22" s="30">
        <v>0</v>
      </c>
      <c r="E22" s="31">
        <f t="shared" si="0"/>
        <v>0</v>
      </c>
      <c r="F22" s="42">
        <v>0</v>
      </c>
      <c r="G22" s="43">
        <v>0</v>
      </c>
      <c r="H22" s="34">
        <f t="shared" si="5"/>
        <v>0</v>
      </c>
      <c r="I22" s="35" t="e">
        <f t="shared" si="6"/>
        <v>#DIV/0!</v>
      </c>
      <c r="J22" s="36">
        <f t="shared" si="7"/>
        <v>0</v>
      </c>
      <c r="K22" s="37" t="e">
        <f t="shared" si="8"/>
        <v>#DIV/0!</v>
      </c>
    </row>
    <row r="23" spans="1:12" ht="15.75" x14ac:dyDescent="0.25">
      <c r="A23" s="48" t="s">
        <v>96</v>
      </c>
      <c r="B23" s="40" t="s">
        <v>105</v>
      </c>
      <c r="C23" s="46">
        <v>1</v>
      </c>
      <c r="D23" s="30">
        <v>640</v>
      </c>
      <c r="E23" s="31">
        <f t="shared" si="0"/>
        <v>640</v>
      </c>
      <c r="F23" s="42">
        <v>0</v>
      </c>
      <c r="G23" s="43">
        <v>0</v>
      </c>
      <c r="H23" s="34">
        <f t="shared" si="5"/>
        <v>0</v>
      </c>
      <c r="I23" s="35">
        <f t="shared" si="6"/>
        <v>0</v>
      </c>
      <c r="J23" s="36">
        <f t="shared" si="7"/>
        <v>640</v>
      </c>
      <c r="K23" s="37">
        <f t="shared" si="8"/>
        <v>100</v>
      </c>
    </row>
    <row r="24" spans="1:12" s="60" customFormat="1" ht="15.75" x14ac:dyDescent="0.25">
      <c r="A24" s="49" t="s">
        <v>99</v>
      </c>
      <c r="B24" s="50" t="s">
        <v>106</v>
      </c>
      <c r="C24" s="51">
        <f>2.2*2.2</f>
        <v>4.8400000000000007</v>
      </c>
      <c r="D24" s="52">
        <v>95</v>
      </c>
      <c r="E24" s="53">
        <f t="shared" si="0"/>
        <v>459.80000000000007</v>
      </c>
      <c r="F24" s="54">
        <v>0</v>
      </c>
      <c r="G24" s="55">
        <v>0</v>
      </c>
      <c r="H24" s="56">
        <f t="shared" si="5"/>
        <v>0</v>
      </c>
      <c r="I24" s="57">
        <f t="shared" si="6"/>
        <v>0</v>
      </c>
      <c r="J24" s="58">
        <f t="shared" si="7"/>
        <v>459.80000000000007</v>
      </c>
      <c r="K24" s="59">
        <f t="shared" si="8"/>
        <v>100</v>
      </c>
      <c r="L24" s="60" t="s">
        <v>115</v>
      </c>
    </row>
    <row r="25" spans="1:12" ht="31.5" x14ac:dyDescent="0.25">
      <c r="A25" s="48" t="s">
        <v>107</v>
      </c>
      <c r="B25" s="40" t="s">
        <v>108</v>
      </c>
      <c r="C25" s="46">
        <f>2*(0.4*0.5)</f>
        <v>0.4</v>
      </c>
      <c r="D25" s="30">
        <v>450</v>
      </c>
      <c r="E25" s="31">
        <f t="shared" si="0"/>
        <v>180</v>
      </c>
      <c r="F25" s="42">
        <v>0</v>
      </c>
      <c r="G25" s="43">
        <v>0</v>
      </c>
      <c r="H25" s="34">
        <f t="shared" si="5"/>
        <v>0</v>
      </c>
      <c r="I25" s="35">
        <f t="shared" si="6"/>
        <v>0</v>
      </c>
      <c r="J25" s="36">
        <f t="shared" si="7"/>
        <v>180</v>
      </c>
      <c r="K25" s="37">
        <f t="shared" si="8"/>
        <v>100</v>
      </c>
    </row>
    <row r="26" spans="1:12" ht="15.75" x14ac:dyDescent="0.25">
      <c r="A26" s="48" t="s">
        <v>109</v>
      </c>
      <c r="B26" s="40" t="s">
        <v>110</v>
      </c>
      <c r="C26" s="46">
        <v>2</v>
      </c>
      <c r="D26" s="30">
        <v>240</v>
      </c>
      <c r="E26" s="31">
        <f t="shared" si="0"/>
        <v>480</v>
      </c>
      <c r="F26" s="42">
        <v>0</v>
      </c>
      <c r="G26" s="43">
        <v>0</v>
      </c>
      <c r="H26" s="34">
        <f t="shared" si="5"/>
        <v>0</v>
      </c>
      <c r="I26" s="35">
        <f t="shared" si="6"/>
        <v>0</v>
      </c>
      <c r="J26" s="36">
        <f t="shared" si="7"/>
        <v>480</v>
      </c>
      <c r="K26" s="37">
        <f t="shared" si="8"/>
        <v>100</v>
      </c>
    </row>
    <row r="27" spans="1:12" ht="31.5" x14ac:dyDescent="0.25">
      <c r="A27" s="48" t="s">
        <v>96</v>
      </c>
      <c r="B27" s="40" t="s">
        <v>111</v>
      </c>
      <c r="C27" s="46">
        <v>4</v>
      </c>
      <c r="D27" s="30">
        <v>290</v>
      </c>
      <c r="E27" s="31">
        <f>C27*D27</f>
        <v>1160</v>
      </c>
      <c r="F27" s="42">
        <v>0</v>
      </c>
      <c r="G27" s="43">
        <v>0</v>
      </c>
      <c r="H27" s="34">
        <f t="shared" si="5"/>
        <v>0</v>
      </c>
      <c r="I27" s="35">
        <f t="shared" si="6"/>
        <v>0</v>
      </c>
      <c r="J27" s="36">
        <f t="shared" si="7"/>
        <v>1160</v>
      </c>
      <c r="K27" s="37">
        <f t="shared" si="8"/>
        <v>100</v>
      </c>
    </row>
    <row r="28" spans="1:12" ht="31.5" x14ac:dyDescent="0.25">
      <c r="A28" s="48" t="s">
        <v>99</v>
      </c>
      <c r="B28" s="40" t="s">
        <v>112</v>
      </c>
      <c r="C28" s="46">
        <v>1</v>
      </c>
      <c r="D28" s="30">
        <v>1990</v>
      </c>
      <c r="E28" s="31">
        <f>C28*D28</f>
        <v>1990</v>
      </c>
      <c r="F28" s="42">
        <v>0</v>
      </c>
      <c r="G28" s="43">
        <v>0</v>
      </c>
      <c r="H28" s="34">
        <f t="shared" si="5"/>
        <v>0</v>
      </c>
      <c r="I28" s="35">
        <f t="shared" si="6"/>
        <v>0</v>
      </c>
      <c r="J28" s="36">
        <f t="shared" si="7"/>
        <v>1990</v>
      </c>
      <c r="K28" s="37">
        <f t="shared" si="8"/>
        <v>100</v>
      </c>
    </row>
    <row r="29" spans="1:12" ht="31.5" x14ac:dyDescent="0.25">
      <c r="A29" s="48" t="s">
        <v>113</v>
      </c>
      <c r="B29" s="40" t="s">
        <v>112</v>
      </c>
      <c r="C29" s="46">
        <v>1</v>
      </c>
      <c r="D29" s="30">
        <v>1400</v>
      </c>
      <c r="E29" s="31">
        <f>C29*D29</f>
        <v>1400</v>
      </c>
      <c r="F29" s="42">
        <v>0</v>
      </c>
      <c r="G29" s="43">
        <v>1200</v>
      </c>
      <c r="H29" s="34">
        <f t="shared" si="5"/>
        <v>1200</v>
      </c>
      <c r="I29" s="35">
        <f t="shared" si="6"/>
        <v>85.714285714285708</v>
      </c>
      <c r="J29" s="36">
        <f t="shared" si="7"/>
        <v>200</v>
      </c>
      <c r="K29" s="37">
        <f t="shared" si="8"/>
        <v>14.285714285714285</v>
      </c>
    </row>
    <row r="30" spans="1:12" ht="31.5" x14ac:dyDescent="0.25">
      <c r="A30" s="48" t="s">
        <v>114</v>
      </c>
      <c r="B30" s="40" t="s">
        <v>112</v>
      </c>
      <c r="C30" s="46">
        <v>1</v>
      </c>
      <c r="D30" s="30">
        <v>800</v>
      </c>
      <c r="E30" s="31">
        <f>C30*D30</f>
        <v>800</v>
      </c>
      <c r="F30" s="42">
        <v>0</v>
      </c>
      <c r="G30" s="43">
        <v>700</v>
      </c>
      <c r="H30" s="34">
        <f t="shared" si="5"/>
        <v>700</v>
      </c>
      <c r="I30" s="35">
        <f t="shared" si="6"/>
        <v>87.5</v>
      </c>
      <c r="J30" s="36">
        <f t="shared" si="7"/>
        <v>100</v>
      </c>
      <c r="K30" s="37">
        <f t="shared" si="8"/>
        <v>12.5</v>
      </c>
    </row>
    <row r="31" spans="1:12" ht="31.5" x14ac:dyDescent="0.25">
      <c r="A31" s="49" t="s">
        <v>116</v>
      </c>
      <c r="B31" s="50" t="s">
        <v>117</v>
      </c>
      <c r="C31" s="51">
        <f>7.106*3.6</f>
        <v>25.581600000000002</v>
      </c>
      <c r="D31" s="52">
        <v>30</v>
      </c>
      <c r="E31" s="53">
        <f t="shared" ref="E31:E32" si="9">C31*D31</f>
        <v>767.44800000000009</v>
      </c>
      <c r="F31" s="54">
        <v>767.45</v>
      </c>
      <c r="G31" s="55">
        <v>0</v>
      </c>
      <c r="H31" s="56">
        <f t="shared" si="5"/>
        <v>767.45</v>
      </c>
      <c r="I31" s="57">
        <f t="shared" si="6"/>
        <v>100.00026060397578</v>
      </c>
      <c r="J31" s="58">
        <f t="shared" si="7"/>
        <v>-1.9999999999527063E-3</v>
      </c>
      <c r="K31" s="59">
        <f t="shared" si="8"/>
        <v>-2.6060397576809191E-4</v>
      </c>
    </row>
    <row r="32" spans="1:12" ht="31.5" x14ac:dyDescent="0.25">
      <c r="A32" s="48" t="s">
        <v>119</v>
      </c>
      <c r="B32" s="40" t="s">
        <v>120</v>
      </c>
      <c r="C32" s="46">
        <v>1</v>
      </c>
      <c r="D32" s="30">
        <v>1</v>
      </c>
      <c r="E32" s="31">
        <f t="shared" si="9"/>
        <v>1</v>
      </c>
      <c r="F32" s="42">
        <v>0</v>
      </c>
      <c r="G32" s="43">
        <v>0</v>
      </c>
      <c r="H32" s="34">
        <f t="shared" si="5"/>
        <v>0</v>
      </c>
      <c r="I32" s="35">
        <f t="shared" si="6"/>
        <v>0</v>
      </c>
      <c r="J32" s="36">
        <f t="shared" si="7"/>
        <v>1</v>
      </c>
      <c r="K32" s="37">
        <f t="shared" si="8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TEMAOS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Sülla</dc:creator>
  <cp:lastModifiedBy>Abi Klienditeenindus</cp:lastModifiedBy>
  <dcterms:created xsi:type="dcterms:W3CDTF">2024-11-22T06:40:14Z</dcterms:created>
  <dcterms:modified xsi:type="dcterms:W3CDTF">2025-05-14T06:31:24Z</dcterms:modified>
</cp:coreProperties>
</file>