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 välja" sheetId="1" r:id="rId4"/>
    <sheet state="visible" name="Avatäited" sheetId="2" r:id="rId5"/>
    <sheet state="visible" name="Platsikulu" sheetId="3" r:id="rId6"/>
  </sheets>
  <definedNames>
    <definedName name="tegur">#REF!</definedName>
    <definedName name="tegur1">Platsikulu!$N$4</definedName>
    <definedName name="teguri">#REF!</definedName>
  </definedNames>
  <calcPr/>
  <extLst>
    <ext uri="GoogleSheetsCustomDataVersion2">
      <go:sheetsCustomData xmlns:go="http://customooxmlschemas.google.com/" r:id="rId7" roundtripDataChecksum="6UgGFNb9l/dDi4U97GcUVGqQViTNclRznY72PIbE5sk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210">
      <text>
        <t xml:space="preserve">======
ID#AAAA1OwXVWw
tc={0C3CD37E-990B-4ACE-91A7-54E3B870D87B}    (2023-07-18 14:21:26)
[Threaded comment]
Your version of Excel allows you to read this threaded comment; however, any edits to it will get removed if the file is opened in a newer version of Excel. Learn more: https://go.microsoft.com/fwlink/?linkid=870924
Comment:
    Mozhno kupit za 600 u Alexmita ☺️</t>
      </text>
    </comment>
  </commentList>
  <extLst>
    <ext uri="GoogleSheetsCustomDataVersion2">
      <go:sheetsCustomData xmlns:go="http://customooxmlschemas.google.com/" r:id="rId1" roundtripDataSignature="AMtx7miH7guNpkPBPV/iuyvRQCU2ewxQLQ=="/>
    </ext>
  </extLst>
</comments>
</file>

<file path=xl/sharedStrings.xml><?xml version="1.0" encoding="utf-8"?>
<sst xmlns="http://schemas.openxmlformats.org/spreadsheetml/2006/main" count="691" uniqueCount="453">
  <si>
    <t>KOOD</t>
  </si>
  <si>
    <t>TÖÖ NIMETUS</t>
  </si>
  <si>
    <t>Ühik</t>
  </si>
  <si>
    <t>Kogus</t>
  </si>
  <si>
    <t>MAKSUMUS</t>
  </si>
  <si>
    <t>HOONESTAMISKULUD</t>
  </si>
  <si>
    <t>Ehitusprojekteerimine</t>
  </si>
  <si>
    <t>Liitumistasud</t>
  </si>
  <si>
    <t>VÄLISRAJATISED</t>
  </si>
  <si>
    <t>Ettevalmsitus ja lammutus</t>
  </si>
  <si>
    <t>Puude likvideerimine koos kändude juurimisega</t>
  </si>
  <si>
    <t>tk</t>
  </si>
  <si>
    <t>Koristustööd hoovis</t>
  </si>
  <si>
    <t>kmpl</t>
  </si>
  <si>
    <t>Taimestiku kaitse</t>
  </si>
  <si>
    <t>Krundil ja ümbruses säilitatvate puude ja taimestiku ehituaaegne kaitse</t>
  </si>
  <si>
    <t>Hoonete ja rajatiste lammutamine</t>
  </si>
  <si>
    <t>-1. korruse konstruktsioonide lammutamine</t>
  </si>
  <si>
    <t>Välisseinte sisemiste kihtide eemaldamine</t>
  </si>
  <si>
    <t>m2</t>
  </si>
  <si>
    <t>Vahelagede kihtide eemaldamine kuni kandvate konstruktsioonideni</t>
  </si>
  <si>
    <t>Ol.olevate akende demontaaž (asendatakse)</t>
  </si>
  <si>
    <t>Ol.olevate uste demontaaž (asendatakse)</t>
  </si>
  <si>
    <t>Ol.oleva hoonesisese torustiku ja seadmete demontaaž</t>
  </si>
  <si>
    <t>Ol.oleva kaabelduse demontaaž</t>
  </si>
  <si>
    <t>Telliskorstnate likvideerimine</t>
  </si>
  <si>
    <t>Ol.ol fassaadikatte ja soojustuse eemaldamine</t>
  </si>
  <si>
    <t>Kiviseinte puhastamine lahtisest krohvist/värvist</t>
  </si>
  <si>
    <t>Ol.ol katusekonstruktsioonide eemaldamine</t>
  </si>
  <si>
    <t>Pinnasel põrandate lammutus+väljakaeve 850mm</t>
  </si>
  <si>
    <t>Hoovipoolse välistreppi lammutus</t>
  </si>
  <si>
    <t xml:space="preserve">Liiva väljakaeve </t>
  </si>
  <si>
    <t>Õl1 10/1 poolse välistrepi lammutus</t>
  </si>
  <si>
    <t xml:space="preserve">Olemasoleva kanalisatsioonitorustiku likvideerimine </t>
  </si>
  <si>
    <t>Krundisiseste välistrasside likvideerimine</t>
  </si>
  <si>
    <t>Raadamis- ja lammutusjäätmete vedu ja utiliseerimine</t>
  </si>
  <si>
    <t>Lammutusjäätmete (sh olmeprügi) äravedu ja utiliseerimine</t>
  </si>
  <si>
    <t>Hoonevälised ehitised</t>
  </si>
  <si>
    <t>Estakaadid, kaldteed ja pandused</t>
  </si>
  <si>
    <t>Betoonist sillutisriba hoone perimeetril, laius 0,6m</t>
  </si>
  <si>
    <t>Alused</t>
  </si>
  <si>
    <t>Horisontaalne soojustus</t>
  </si>
  <si>
    <t>Betoonkeha</t>
  </si>
  <si>
    <t>Välistrepid</t>
  </si>
  <si>
    <t>Paekivitrepi taastamine välisukse ees (uued lihvitud paekivist astmed)</t>
  </si>
  <si>
    <t>Vundament koos alusega</t>
  </si>
  <si>
    <t>Astmed, kõrgus 200mm</t>
  </si>
  <si>
    <t>144</t>
  </si>
  <si>
    <t>Varikatused</t>
  </si>
  <si>
    <t>Varikatuse taastamine välisukse kohal sh uus valtsplekk kate</t>
  </si>
  <si>
    <t>Krundisisesed ja krundivälised insenervõrgud</t>
  </si>
  <si>
    <t>152</t>
  </si>
  <si>
    <t>Väliskanalisatsioon</t>
  </si>
  <si>
    <t>Kanalisatsiooni trass K11</t>
  </si>
  <si>
    <t>jm</t>
  </si>
  <si>
    <t>Kaevud</t>
  </si>
  <si>
    <t>Välisvalgustus</t>
  </si>
  <si>
    <t>Välisvalgusti fassaadil</t>
  </si>
  <si>
    <t>Parkimisala valgustid</t>
  </si>
  <si>
    <t>154</t>
  </si>
  <si>
    <t xml:space="preserve">Veetorustik </t>
  </si>
  <si>
    <t>Projekteeritav veetrass V11</t>
  </si>
  <si>
    <t>Kaabelliinid</t>
  </si>
  <si>
    <t>Projekteeritav madalpingekaabel W1 (Õle 10/1 keldrist)</t>
  </si>
  <si>
    <t>Sideliinid</t>
  </si>
  <si>
    <t>Sideliin (Õle 10/1 keldrist)</t>
  </si>
  <si>
    <t>Kaeved maa-alal</t>
  </si>
  <si>
    <t>162</t>
  </si>
  <si>
    <t>Kaeved</t>
  </si>
  <si>
    <t>Väljakaeve hoone perimeetril sokli soojustamiseks, ca 1,5x2 meetrit koos pinnase veoga</t>
  </si>
  <si>
    <t>m3</t>
  </si>
  <si>
    <t>Väljakaeve parkmisala ja sissesõidu alt, h=0,5m koos pinnase utiliseerimisega</t>
  </si>
  <si>
    <t>163</t>
  </si>
  <si>
    <t>Täide</t>
  </si>
  <si>
    <t xml:space="preserve">Sokli tagasitäide </t>
  </si>
  <si>
    <t>Maa-ala pinnakatted</t>
  </si>
  <si>
    <t>171</t>
  </si>
  <si>
    <t>Haljastus</t>
  </si>
  <si>
    <t>Haljastuse korrastamine parkimisala ja piirdeaia vahel</t>
  </si>
  <si>
    <t>Istutatav kõrghaljastus (elupuud)</t>
  </si>
  <si>
    <t>Teede ja platside alused</t>
  </si>
  <si>
    <t>Parkla ja sissesõidu liivalus h=0,2m</t>
  </si>
  <si>
    <t>Parkla ja sissesõidu killustikalus h=0,2m</t>
  </si>
  <si>
    <t>Kivi ja plaatkatted</t>
  </si>
  <si>
    <t>Projekteeritav murukivi + geotekstiil (projektis graniitkillustik + geotekstiil)</t>
  </si>
  <si>
    <t>Parkimiskohtade märgistus</t>
  </si>
  <si>
    <t>Äärekivid ja sadevee rennid</t>
  </si>
  <si>
    <t>Sõidutee äärekivi</t>
  </si>
  <si>
    <t>Väikeehitised maa-alal</t>
  </si>
  <si>
    <t>Piirded</t>
  </si>
  <si>
    <t>Piire mööda Õle tn 12</t>
  </si>
  <si>
    <t>Sõiduvärav (komplekt koos toitekaabliga)</t>
  </si>
  <si>
    <t>Jalgvärav</t>
  </si>
  <si>
    <t>182</t>
  </si>
  <si>
    <t>Hoone juurde kuuluv varustus ja seadmed</t>
  </si>
  <si>
    <t>Hoone juurde kuuluv varustus (lipuvardad, postkastid, majanumber jms)</t>
  </si>
  <si>
    <t>183</t>
  </si>
  <si>
    <t>Spordi- ja mänguvsrustus</t>
  </si>
  <si>
    <t>Abihoone (valmis maja maksab sama palju)</t>
  </si>
  <si>
    <t xml:space="preserve">Fibo sein </t>
  </si>
  <si>
    <t>Fibo seina krohvimine ja värvimine</t>
  </si>
  <si>
    <t>Vundament koos alusega Fibo seinale</t>
  </si>
  <si>
    <t>Hoone seinte vundament</t>
  </si>
  <si>
    <t>Hoone seinad</t>
  </si>
  <si>
    <t>Põrand pinnasel (sillutiskivi + alused)</t>
  </si>
  <si>
    <t>Katus</t>
  </si>
  <si>
    <t>Vihmaveesüsteem</t>
  </si>
  <si>
    <t>Plekid</t>
  </si>
  <si>
    <t>Rattahoidjad</t>
  </si>
  <si>
    <t>184</t>
  </si>
  <si>
    <t>Jäätmehooldusvarustus</t>
  </si>
  <si>
    <t>Prügikonteinerid</t>
  </si>
  <si>
    <t>ALUSED JA VUNDAMENDID</t>
  </si>
  <si>
    <t>Aluspõrandad</t>
  </si>
  <si>
    <t>231</t>
  </si>
  <si>
    <t>Liiv- ja killustikalused</t>
  </si>
  <si>
    <t>Liivaalus</t>
  </si>
  <si>
    <t>232</t>
  </si>
  <si>
    <t>Betoontarindid</t>
  </si>
  <si>
    <t>Betoonpõrand h=80mm kiudarmatuuriga</t>
  </si>
  <si>
    <t>236</t>
  </si>
  <si>
    <t>Sooja- ja hüdroisolatsioon</t>
  </si>
  <si>
    <t>Soojaisolatsioon EPS100 h=250mm</t>
  </si>
  <si>
    <t>KANDETARINDID</t>
  </si>
  <si>
    <t>Kandvad ja välisseinad</t>
  </si>
  <si>
    <t>Müüritised</t>
  </si>
  <si>
    <t>Keldriseinte tugevdamine peale väljakaevamist (betoonist tugiseinte valu)</t>
  </si>
  <si>
    <t>327</t>
  </si>
  <si>
    <t>Sooja-, heli- ja hüdroisolatsioon ja karkass</t>
  </si>
  <si>
    <t>Sokkel, aluspõrand, seinte tugevdamine, koorik, väljakaeve ja muud keldrikorruse süvendamisega seotud tööd</t>
  </si>
  <si>
    <t>Sokliseinte krohvimine enne hüdroisolatsiooni</t>
  </si>
  <si>
    <t>Sokliseinte võõphüdroisolatsioon</t>
  </si>
  <si>
    <t>Vertikaalne soojustusPur 150mm</t>
  </si>
  <si>
    <t>Dreenmatt Delta või analoog</t>
  </si>
  <si>
    <t>Olemasolevad välisseinad (voodrilaud eraldi)</t>
  </si>
  <si>
    <t>Distantsliist 25mm samm 600mm</t>
  </si>
  <si>
    <t>Tuuletõkkeplaat RKL 30mm fassaadile</t>
  </si>
  <si>
    <t>Roov 50 mm, samm 600 mm</t>
  </si>
  <si>
    <t>mineraalvill</t>
  </si>
  <si>
    <t>Töö ja tarvikud</t>
  </si>
  <si>
    <t>Seinte plommimine ja pragude täitmine</t>
  </si>
  <si>
    <t>Uued välisseinad (voodrilaud eraldi)</t>
  </si>
  <si>
    <t>Distantsliist, tuletõkkeplaat, roov 50mm mõlemalt poolt koos mineraalvillaga, postid koos mineraalvillaga</t>
  </si>
  <si>
    <t>Seinte fassaadi katted koos paigaldusega</t>
  </si>
  <si>
    <t>1. Seinad - hor. voodrilaud, toon 1018 - pilvi</t>
  </si>
  <si>
    <t>2. Seinad - lubikrohv, toon - 1011 - sade</t>
  </si>
  <si>
    <t>10. Räästa tuulekast, varikatuste puitosad, stardilaud, nurgalauad, karniisid - 1020 uni</t>
  </si>
  <si>
    <t>12. Sokkel - lubikrov, toon - 1018 pilvi</t>
  </si>
  <si>
    <t>14. Seinad - püst. Voodrilaud, toon - 1018 pilvi</t>
  </si>
  <si>
    <t>Tuulekast</t>
  </si>
  <si>
    <t>Vahe- ja katuslaed</t>
  </si>
  <si>
    <t>Puittarindid</t>
  </si>
  <si>
    <t>Vahelagede tugevdamine/plommimine</t>
  </si>
  <si>
    <t>Vahelagede talade rihitamine 50…75x150…200 prussidega, samm 1m</t>
  </si>
  <si>
    <t>Vahetalad  75x200 mm sammuga 1m</t>
  </si>
  <si>
    <t>Vahelagede aluslaudis 25x100mm samm 150 mm taladega risti</t>
  </si>
  <si>
    <t>Jäik kivivillaplaat 20 mm</t>
  </si>
  <si>
    <t>Puitlaastplaat 25mm</t>
  </si>
  <si>
    <t>Trepielemendid</t>
  </si>
  <si>
    <t>Pöördtrepid</t>
  </si>
  <si>
    <t>Sirged trepid</t>
  </si>
  <si>
    <t>FASSAADIELEMENDID JA KATUSED</t>
  </si>
  <si>
    <t>Fassaadi elemendid</t>
  </si>
  <si>
    <t>415</t>
  </si>
  <si>
    <t>Suitsuluugid, katuseaknad</t>
  </si>
  <si>
    <t>A5 960x1620 mm</t>
  </si>
  <si>
    <t>Aknad</t>
  </si>
  <si>
    <t>421</t>
  </si>
  <si>
    <t>Aknalauad</t>
  </si>
  <si>
    <t>Aknalauad laius 200mm</t>
  </si>
  <si>
    <t>Teibid mõlemalt poolt</t>
  </si>
  <si>
    <t>Puit- ja puit-alumiiniumaknad</t>
  </si>
  <si>
    <t>Uued aknad A1, A2, A3, A4 (ka A6, A7, A8)</t>
  </si>
  <si>
    <t>Veeplekid</t>
  </si>
  <si>
    <t>Välisuksed ja väravad</t>
  </si>
  <si>
    <t>431</t>
  </si>
  <si>
    <t>Lukustus ja varustus</t>
  </si>
  <si>
    <t>Välisukse VU-1 solenoid lukk, käepide</t>
  </si>
  <si>
    <t>Korterite välisuste lukustus, käepidemed</t>
  </si>
  <si>
    <t>Puituksed ja -väravad</t>
  </si>
  <si>
    <t>Välisuks 1580x2100</t>
  </si>
  <si>
    <t>Terasuksed ja -väravad</t>
  </si>
  <si>
    <t>Korterite välisuksed EI30</t>
  </si>
  <si>
    <t>Piirded ja käiguteed</t>
  </si>
  <si>
    <t>Metallist piirded</t>
  </si>
  <si>
    <t>Trepikoja trepi korrastamine (astmed, piirded)</t>
  </si>
  <si>
    <t>Katusetarindid</t>
  </si>
  <si>
    <t>483</t>
  </si>
  <si>
    <t>Metalltarindid</t>
  </si>
  <si>
    <t>Vihmaveetorud</t>
  </si>
  <si>
    <t>Roov 32x100 s=350 mm</t>
  </si>
  <si>
    <t>Liist 20x50</t>
  </si>
  <si>
    <t>Sarikas 50x200 C24</t>
  </si>
  <si>
    <t>Pruss 50x50</t>
  </si>
  <si>
    <t>Aurutõkked, sooja- ja hüdroisolatsioon</t>
  </si>
  <si>
    <t>Aluskate (õhku läbilaskev kile)</t>
  </si>
  <si>
    <t>Tuletõkkeplaat 13mm</t>
  </si>
  <si>
    <t>Kivivill 2x100 mm</t>
  </si>
  <si>
    <t>Kivivill 50 mm</t>
  </si>
  <si>
    <t>Kile</t>
  </si>
  <si>
    <t>488</t>
  </si>
  <si>
    <t>Katusekatted</t>
  </si>
  <si>
    <t>Valtsplekk kate sh valtsrennid koos paigaldusega</t>
  </si>
  <si>
    <t>Töö</t>
  </si>
  <si>
    <t>Kinnitusvahendid ja tarvikud</t>
  </si>
  <si>
    <t>RUUMITARINDID JA PINNAKATTED</t>
  </si>
  <si>
    <t>Vaheseinad</t>
  </si>
  <si>
    <t>Laotud vaheseinad</t>
  </si>
  <si>
    <t>Fibo sein (kelder + šaht)</t>
  </si>
  <si>
    <t>Kinni laotud avad (fibo 3 200 x 2)</t>
  </si>
  <si>
    <t>516</t>
  </si>
  <si>
    <t>Puit- ja kipsplaatvaheseinad</t>
  </si>
  <si>
    <t>Korteritevaheline sein 1 kips mõlemalt poolt (1 ja 2 korrus)</t>
  </si>
  <si>
    <t>Ühekordne kipsplaat - karkass 66mm - ühekordne kipsplaat (1 ja 2 korrus)</t>
  </si>
  <si>
    <t>Ühekordne kipsplaat välisseintele seestpoolt</t>
  </si>
  <si>
    <t>Kolmanda korruse korterivahelised seinad</t>
  </si>
  <si>
    <t>Akna- ja uksepaled</t>
  </si>
  <si>
    <t>Siseuksed</t>
  </si>
  <si>
    <t>525</t>
  </si>
  <si>
    <t>Puituksed</t>
  </si>
  <si>
    <t>Siseuksed koos piitade, lengide ja sulustega, ukseliistudega</t>
  </si>
  <si>
    <t>Siseseinte pinnakatted</t>
  </si>
  <si>
    <t>531</t>
  </si>
  <si>
    <t>Värvkatted</t>
  </si>
  <si>
    <t>Siseseinte pahteldamine ja värvimine (ja hüdroisolatsioon)</t>
  </si>
  <si>
    <t>Seinte krohvimine (keldri seinad, fibo seinad)</t>
  </si>
  <si>
    <t>Trepikoja seinte korrastamine (puhastus, kohtparandused, kruntimine 100%, värvimine 100%)</t>
  </si>
  <si>
    <t>535</t>
  </si>
  <si>
    <t>Plaatkatted</t>
  </si>
  <si>
    <t>Plaatkatted niisketes ruumides h=1,5</t>
  </si>
  <si>
    <t>537</t>
  </si>
  <si>
    <t>Sooja-, heli- ja hüdroisolatsioon</t>
  </si>
  <si>
    <t>Hüdroisolatsioon niisketes ruumides</t>
  </si>
  <si>
    <t>Looduskivivooder</t>
  </si>
  <si>
    <t>Paekiviseinte vuukimine keldri korruses</t>
  </si>
  <si>
    <t>Lagede pinnakatted</t>
  </si>
  <si>
    <t>541</t>
  </si>
  <si>
    <t>Lagede pahteldamine ja värvimine</t>
  </si>
  <si>
    <t>Kipsplaatlaed</t>
  </si>
  <si>
    <t>2x tulekindel kipsplaat karkassil</t>
  </si>
  <si>
    <t>Põrandad ja põrandakatted</t>
  </si>
  <si>
    <t>565</t>
  </si>
  <si>
    <t>Plaatpõrandad</t>
  </si>
  <si>
    <t>Plaatpõrandad niiskete ruumides</t>
  </si>
  <si>
    <t>Puitpõrandad</t>
  </si>
  <si>
    <t>Parket koos abimaterjalidega</t>
  </si>
  <si>
    <t>567</t>
  </si>
  <si>
    <t>Eriruumide pinnakated</t>
  </si>
  <si>
    <t>Trepikoja põrand</t>
  </si>
  <si>
    <t>Trepikoja põranda korrastamine (puhastus, kohtparandused)</t>
  </si>
  <si>
    <t>SISUTUS, INVENTAR, SEADMED</t>
  </si>
  <si>
    <t>Jaotus- ja erivaneseinad</t>
  </si>
  <si>
    <t>Duši klaasvaheseinad</t>
  </si>
  <si>
    <t>Lõõrid, korstnad ja küttekolded</t>
  </si>
  <si>
    <r>
      <rPr>
        <rFont val="Calibri"/>
        <color theme="1"/>
        <sz val="10.0"/>
      </rPr>
      <t xml:space="preserve">Uued korstnad, karkass + värvitud </t>
    </r>
    <r>
      <rPr>
        <rFont val="Calibri"/>
        <strike/>
        <color theme="1"/>
        <sz val="10.0"/>
      </rPr>
      <t>tsementkiud</t>
    </r>
    <r>
      <rPr>
        <rFont val="Calibri"/>
        <color theme="1"/>
        <sz val="10.0"/>
      </rPr>
      <t>plaat</t>
    </r>
  </si>
  <si>
    <t>Korstnapitsid analoogsed ajaloolistele</t>
  </si>
  <si>
    <t>TEHNOSÜSTEEMID</t>
  </si>
  <si>
    <r>
      <rPr>
        <rFont val="Calibri"/>
        <b/>
        <color theme="1"/>
        <sz val="10.0"/>
      </rPr>
      <t>Veevarustus ja kanalisatsioon</t>
    </r>
    <r>
      <rPr>
        <rFont val="Calibri"/>
        <b val="0"/>
        <color theme="1"/>
        <sz val="10.0"/>
      </rPr>
      <t xml:space="preserve"> </t>
    </r>
  </si>
  <si>
    <t>711</t>
  </si>
  <si>
    <t>Veevarustus</t>
  </si>
  <si>
    <t>712</t>
  </si>
  <si>
    <t xml:space="preserve">Kanalisatsioon </t>
  </si>
  <si>
    <t>713</t>
  </si>
  <si>
    <t>Sanitaartehnika seadmed</t>
  </si>
  <si>
    <t>WC pott</t>
  </si>
  <si>
    <t>Valamu + segisti</t>
  </si>
  <si>
    <t>Dušisegisti koos liftiga</t>
  </si>
  <si>
    <t>Vann</t>
  </si>
  <si>
    <t>Küte, ventilatsioon ja jahutus</t>
  </si>
  <si>
    <t>721</t>
  </si>
  <si>
    <t xml:space="preserve">Küttetorustikud </t>
  </si>
  <si>
    <t>Katlamaja</t>
  </si>
  <si>
    <t>724</t>
  </si>
  <si>
    <t>Ventilatsiooniseadmed</t>
  </si>
  <si>
    <t>Tuletõrjevarustus</t>
  </si>
  <si>
    <t>Tulekustutusseadmed</t>
  </si>
  <si>
    <t>Tugevvoolupaigaldis</t>
  </si>
  <si>
    <t>Elektri peajaotussüsteemid (ilma valgustiteta)</t>
  </si>
  <si>
    <t>Nõrkvoolupaigaldis ja automaatika</t>
  </si>
  <si>
    <t>753</t>
  </si>
  <si>
    <t>Andmevõrgud, telefoni- ja infoedastussüsteemid</t>
  </si>
  <si>
    <t>Fonolukk</t>
  </si>
  <si>
    <t>Arvutivõrk, side</t>
  </si>
  <si>
    <t>Suitsuärastuse automaatika</t>
  </si>
  <si>
    <t>ATS</t>
  </si>
  <si>
    <t>Kokku 1-7:</t>
  </si>
  <si>
    <t>EHITUSPLATSI KORRALDUSKULUD</t>
  </si>
  <si>
    <t>EHITUSPLATSI ÜLDKULUD</t>
  </si>
  <si>
    <t>Kokku 1-9:</t>
  </si>
  <si>
    <t>Käibemaks 20%</t>
  </si>
  <si>
    <t>Pakkumine kokku</t>
  </si>
  <si>
    <t>AKNAD</t>
  </si>
  <si>
    <t>UKSED</t>
  </si>
  <si>
    <t>Tähis</t>
  </si>
  <si>
    <t>Laius (mm)</t>
  </si>
  <si>
    <t>Kõrgus (mm)</t>
  </si>
  <si>
    <t>Pindala (m2)</t>
  </si>
  <si>
    <t>Perimeeter (m)</t>
  </si>
  <si>
    <t>Aknaplekk (m)</t>
  </si>
  <si>
    <t>A-1</t>
  </si>
  <si>
    <t>VK9p22LP</t>
  </si>
  <si>
    <t>välisuks</t>
  </si>
  <si>
    <t>A-2</t>
  </si>
  <si>
    <t>VU10p21P</t>
  </si>
  <si>
    <t>kuur</t>
  </si>
  <si>
    <t>A-3</t>
  </si>
  <si>
    <t>VU10p2LP</t>
  </si>
  <si>
    <t>korteri VU</t>
  </si>
  <si>
    <t>A-4</t>
  </si>
  <si>
    <t>VU10v21LP</t>
  </si>
  <si>
    <t>A-5</t>
  </si>
  <si>
    <t>Katuseaken</t>
  </si>
  <si>
    <t>VU9v21LP</t>
  </si>
  <si>
    <t>tehnilise ruumi uks</t>
  </si>
  <si>
    <t>A-6</t>
  </si>
  <si>
    <t>trepikoja aken, restaureerida</t>
  </si>
  <si>
    <t>KOKKU:</t>
  </si>
  <si>
    <t>A-7</t>
  </si>
  <si>
    <t>A-8</t>
  </si>
  <si>
    <t>A-9</t>
  </si>
  <si>
    <t>Netopind:</t>
  </si>
  <si>
    <t>Maksumus (koos käibemaksuga):</t>
  </si>
  <si>
    <t>€</t>
  </si>
  <si>
    <t>Ehituskestus</t>
  </si>
  <si>
    <t>kuud</t>
  </si>
  <si>
    <t>Köetavad kuud</t>
  </si>
  <si>
    <t>Garantiiaja pikkus</t>
  </si>
  <si>
    <t>kood</t>
  </si>
  <si>
    <t>Kulu liik</t>
  </si>
  <si>
    <t>Ühiku hind,       EUR</t>
  </si>
  <si>
    <t>Kokku,    EUR</t>
  </si>
  <si>
    <t>Platsi üldkulud</t>
  </si>
  <si>
    <t>Ajutised ehitised (trassid, teed, mehhanismid)</t>
  </si>
  <si>
    <t>Soojakud ja olmeruumid</t>
  </si>
  <si>
    <t>objekti WC rent</t>
  </si>
  <si>
    <t>soojakud</t>
  </si>
  <si>
    <t>soojakute transport</t>
  </si>
  <si>
    <t>merekonteiner</t>
  </si>
  <si>
    <t>Teed ja laoplatsid</t>
  </si>
  <si>
    <t>Kraanateed</t>
  </si>
  <si>
    <t>Seadme platsid töökohad</t>
  </si>
  <si>
    <r>
      <rPr>
        <rFont val="Arial"/>
        <color theme="1"/>
        <sz val="10.0"/>
      </rPr>
      <t xml:space="preserve">Piirded ja reklaamtahvlid                                 </t>
    </r>
    <r>
      <rPr>
        <rFont val="Arial"/>
        <b/>
        <color theme="1"/>
        <sz val="10.0"/>
      </rPr>
      <t xml:space="preserve"> </t>
    </r>
  </si>
  <si>
    <t>reklaam</t>
  </si>
  <si>
    <t>objekt</t>
  </si>
  <si>
    <t>piire(rent)</t>
  </si>
  <si>
    <t>tunnel-varikatus</t>
  </si>
  <si>
    <t>Ehitiste kaitse</t>
  </si>
  <si>
    <t>Töökaitse ja tööohutus</t>
  </si>
  <si>
    <t>Tellingud, lavad tõstukid</t>
  </si>
  <si>
    <t>Ajutised tehnosüsteemid</t>
  </si>
  <si>
    <t>Ajutine veevarustus ja kanalisatsioon</t>
  </si>
  <si>
    <t>punkt</t>
  </si>
  <si>
    <t>Ajutine elekteripaigaldis</t>
  </si>
  <si>
    <t>Ajutine elekteritrass</t>
  </si>
  <si>
    <t>Valgustus</t>
  </si>
  <si>
    <t>Sideseadmed</t>
  </si>
  <si>
    <t>Ajutine kütte trass</t>
  </si>
  <si>
    <t>Masinad ja seadmed</t>
  </si>
  <si>
    <t>Betooni ja segusõlmed</t>
  </si>
  <si>
    <t>Mobiilkraanad</t>
  </si>
  <si>
    <t>h</t>
  </si>
  <si>
    <t>Tornkraanad</t>
  </si>
  <si>
    <t>kraanade kohaletoomine (sis. transporti ja montaazi)</t>
  </si>
  <si>
    <t>kord</t>
  </si>
  <si>
    <t>kraanade äraviimine(sis. transporti ja demontaazi)</t>
  </si>
  <si>
    <t>tornkraana rent (sis.kraanajuhti)</t>
  </si>
  <si>
    <t>kuu</t>
  </si>
  <si>
    <t>Ehituslift</t>
  </si>
  <si>
    <t>Kuu rent</t>
  </si>
  <si>
    <t>lifti montaaz- demontaaz</t>
  </si>
  <si>
    <t xml:space="preserve"> </t>
  </si>
  <si>
    <t>Betoonipumbad</t>
  </si>
  <si>
    <t>Tööriistad ja instrumendid</t>
  </si>
  <si>
    <t>Abimaterjal</t>
  </si>
  <si>
    <t>Energiakulu</t>
  </si>
  <si>
    <t>Elekter</t>
  </si>
  <si>
    <t>Vesi</t>
  </si>
  <si>
    <t>Gaas</t>
  </si>
  <si>
    <t>Küttekulu</t>
  </si>
  <si>
    <t>Kaugküte</t>
  </si>
  <si>
    <t>Sidekulud</t>
  </si>
  <si>
    <t>Veod</t>
  </si>
  <si>
    <t>Materjalide vedu</t>
  </si>
  <si>
    <t>Veepumpamine - ajutine drenaaz</t>
  </si>
  <si>
    <t>Veepumpamine - päevad</t>
  </si>
  <si>
    <t>päev</t>
  </si>
  <si>
    <t>Töötajate vedu</t>
  </si>
  <si>
    <t>Jäätmekäitlus</t>
  </si>
  <si>
    <t>konteiner</t>
  </si>
  <si>
    <t>Ehitusplatsi üldkulud</t>
  </si>
  <si>
    <t>Juhtimiskulud</t>
  </si>
  <si>
    <t>ITP- Meeskonna palgad</t>
  </si>
  <si>
    <t>projektijuht</t>
  </si>
  <si>
    <t>objektijuht</t>
  </si>
  <si>
    <t>objektijuht sisetööd</t>
  </si>
  <si>
    <t>objektijuht välistööd</t>
  </si>
  <si>
    <t>objektiinsener 1</t>
  </si>
  <si>
    <t>objektiinsener 2</t>
  </si>
  <si>
    <t>sekretär</t>
  </si>
  <si>
    <t>Bauwise</t>
  </si>
  <si>
    <t>Bauhub</t>
  </si>
  <si>
    <t>Congrid</t>
  </si>
  <si>
    <t>auto kütus lisaks (objekt tallinnast üle ca 50km kaugusel)</t>
  </si>
  <si>
    <t>majutuskulud (objekt tallinnast üle ca 100km kaugusel)</t>
  </si>
  <si>
    <t>Kontori ülalpidamiskulud, Kontori büroomaail, vesi, Kohv</t>
  </si>
  <si>
    <t>soojak</t>
  </si>
  <si>
    <t>Abitööliste palgad(sh objekti elektrik)</t>
  </si>
  <si>
    <t>abitööl/kuus</t>
  </si>
  <si>
    <t>Proovide võtmine ja katsetamine (Ehitusjärgne joonis, teostusjoonised, r/b ja metallkonstruktsioonide ekspertiis jm)</t>
  </si>
  <si>
    <t>Valve</t>
  </si>
  <si>
    <t>elektriline</t>
  </si>
  <si>
    <t>Esinduskulud</t>
  </si>
  <si>
    <t>Koolitus</t>
  </si>
  <si>
    <t>inim.</t>
  </si>
  <si>
    <t>Peakontori kulud</t>
  </si>
  <si>
    <t>Kulud abistavale tegevusele</t>
  </si>
  <si>
    <t>Mõõtmine (telgede mahamärkine, märkimistööd)</t>
  </si>
  <si>
    <t>ehitis</t>
  </si>
  <si>
    <t>Parandus ja remonttööd</t>
  </si>
  <si>
    <t>Ruumide korrashoid, töömaakontori koristus</t>
  </si>
  <si>
    <t>Ehitusplatsi korrashoid (ehitusagne koristus)</t>
  </si>
  <si>
    <t>Lõplik koristamine</t>
  </si>
  <si>
    <t>Tänavate ajutine sulgemine</t>
  </si>
  <si>
    <t>Liikluskorraldusvahendid</t>
  </si>
  <si>
    <t>Talvised lisakulud</t>
  </si>
  <si>
    <t>Lume ja jää koristus</t>
  </si>
  <si>
    <t>katuse m2</t>
  </si>
  <si>
    <t>Lume äravedu platsilt rasketehnikaga</t>
  </si>
  <si>
    <t>Ajutine täiendav soojaisolatsioon</t>
  </si>
  <si>
    <t>Hoonete kütmine ja kuivatamine</t>
  </si>
  <si>
    <r>
      <rPr>
        <rFont val="Arial"/>
        <color theme="1"/>
        <sz val="10.0"/>
      </rPr>
      <t>Suure diiselpuhuri  (135kw) rent</t>
    </r>
    <r>
      <rPr>
        <rFont val="Arial"/>
        <color rgb="FFFF0000"/>
        <sz val="10.0"/>
      </rPr>
      <t xml:space="preserve"> ilma kütteta</t>
    </r>
  </si>
  <si>
    <r>
      <rPr>
        <rFont val="Arial"/>
        <color theme="1"/>
        <sz val="10.0"/>
      </rPr>
      <t>Väikse diiselpuhuri (60kw) rent</t>
    </r>
    <r>
      <rPr>
        <rFont val="Arial"/>
        <color rgb="FFFF0000"/>
        <sz val="10.0"/>
      </rPr>
      <t xml:space="preserve"> ilma kütteta</t>
    </r>
  </si>
  <si>
    <t>Suure kestrassi pealt gaasipuhuri rent</t>
  </si>
  <si>
    <t xml:space="preserve">Suure niiskusekoguja (Munters MA1000 17kw) rent </t>
  </si>
  <si>
    <t xml:space="preserve">Väiksema niiskusekoguja (Munters M 600 LKV  6kw) rent </t>
  </si>
  <si>
    <t>Ehitise tarindite soojendamine</t>
  </si>
  <si>
    <t>Muud lisakulud</t>
  </si>
  <si>
    <t xml:space="preserve">Ehitustööde kindlustus-CAR </t>
  </si>
  <si>
    <t>Vastutuskindlustus tellija kasuks</t>
  </si>
  <si>
    <t>Ehitusaegsed rahastamiskulud</t>
  </si>
  <si>
    <t>Ettemaks</t>
  </si>
  <si>
    <t>osa hinnast</t>
  </si>
  <si>
    <t>Teostus</t>
  </si>
  <si>
    <t>Garantiiaja tagatis, -kindlustus</t>
  </si>
  <si>
    <t>Garantiiaja parandustööd</t>
  </si>
  <si>
    <t>Ehitusplatsi rent</t>
  </si>
  <si>
    <t>KOKKU PLATSIKULUD EELARVESSE:</t>
  </si>
  <si>
    <t>EUR/brm2</t>
  </si>
  <si>
    <t>kogumaksumusest</t>
  </si>
  <si>
    <r>
      <rPr>
        <rFont val="Arial"/>
        <b/>
        <color theme="1"/>
        <sz val="10.0"/>
      </rPr>
      <t>Märkused:</t>
    </r>
    <r>
      <rPr>
        <rFont val="Arial"/>
        <b val="0"/>
        <color theme="1"/>
        <sz val="10.0"/>
      </rPr>
      <t xml:space="preserve"> Tabelis on toodud ainult põhilised kulud,eelarve koostaja peab vajadusel lisama</t>
    </r>
  </si>
  <si>
    <t>ka ülejäänud tabelis toodud kululiikide kulud</t>
  </si>
  <si>
    <t>Diiselpuhuritega kütmise perioodiks on tavaliselt 1,5 -2 kuud-mitte rohkem.</t>
  </si>
  <si>
    <t>Niiskusekogujate kasutamine tavaliselt ~1-1,5 kuud mitte rohkem (sõltub aga siiski objekti eripärast 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</si>
</sst>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000"/>
    <numFmt numFmtId="165" formatCode="00"/>
    <numFmt numFmtId="166" formatCode="#,##0.00&quot; &quot;[$EEK];&quot;-&quot;#,##0.00&quot; &quot;[$EEK]"/>
    <numFmt numFmtId="167" formatCode="#,##0.0"/>
    <numFmt numFmtId="168" formatCode="_(* #,##0.00_);_(* \(#,##0.00\);_(* &quot;-&quot;??_);_(@_)"/>
    <numFmt numFmtId="169" formatCode="0.000"/>
    <numFmt numFmtId="170" formatCode="0.0%"/>
    <numFmt numFmtId="171" formatCode="_-* #,##0\ _k_r_-;\-* #,##0\ _k_r_-;_-* &quot;-&quot;??\ _k_r_-;_-@"/>
  </numFmts>
  <fonts count="19">
    <font>
      <sz val="10.0"/>
      <color rgb="FF000000"/>
      <name val="Arial"/>
      <scheme val="minor"/>
    </font>
    <font>
      <sz val="10.0"/>
      <color theme="1"/>
      <name val="Calibri"/>
    </font>
    <font>
      <b/>
      <sz val="12.0"/>
      <color rgb="FF333333"/>
      <name val="Lato"/>
    </font>
    <font>
      <b/>
      <sz val="10.0"/>
      <color theme="1"/>
      <name val="Calibri"/>
    </font>
    <font>
      <sz val="10.0"/>
      <color rgb="FFFF0000"/>
      <name val="Calibri"/>
    </font>
    <font>
      <b/>
      <sz val="10.0"/>
      <color rgb="FFFF0000"/>
      <name val="Calibri"/>
    </font>
    <font>
      <sz val="10.0"/>
      <color rgb="FF000000"/>
      <name val="Calibri"/>
    </font>
    <font>
      <b/>
      <sz val="10.0"/>
      <color theme="4"/>
      <name val="Calibri"/>
    </font>
    <font>
      <i/>
      <sz val="10.0"/>
      <color theme="1"/>
      <name val="Calibri"/>
    </font>
    <font>
      <i/>
      <sz val="10.0"/>
      <color rgb="FFFF0000"/>
      <name val="Calibri"/>
    </font>
    <font>
      <sz val="10.0"/>
      <color theme="1"/>
      <name val="Arial"/>
    </font>
    <font>
      <b/>
      <sz val="10.0"/>
      <color theme="1"/>
      <name val="Arial"/>
    </font>
    <font>
      <color theme="1"/>
      <name val="Arial"/>
      <scheme val="minor"/>
    </font>
    <font>
      <sz val="10.0"/>
      <color rgb="FFFF0000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u/>
      <sz val="10.0"/>
      <color theme="1"/>
      <name val="Arial"/>
    </font>
    <font>
      <b/>
      <i/>
      <u/>
      <sz val="10.0"/>
      <color theme="1"/>
      <name val="Arial"/>
    </font>
    <font>
      <b/>
      <sz val="10.0"/>
      <color rgb="FFFF0000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EAF1DD"/>
        <bgColor rgb="FFEAF1DD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C000"/>
        <bgColor rgb="FFFFC000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left" vertical="center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0" fillId="0" fontId="1" numFmtId="2" xfId="0" applyAlignment="1" applyFont="1" applyNumberFormat="1">
      <alignment horizontal="center" vertical="center"/>
    </xf>
    <xf borderId="0" fillId="2" fontId="2" numFmtId="0" xfId="0" applyFill="1" applyFont="1"/>
    <xf borderId="0" fillId="0" fontId="1" numFmtId="0" xfId="0" applyFont="1"/>
    <xf borderId="1" fillId="0" fontId="3" numFmtId="1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2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shrinkToFit="0" wrapText="1"/>
    </xf>
    <xf borderId="1" fillId="3" fontId="3" numFmtId="1" xfId="0" applyAlignment="1" applyBorder="1" applyFill="1" applyFont="1" applyNumberFormat="1">
      <alignment horizontal="left" vertical="center"/>
    </xf>
    <xf borderId="1" fillId="3" fontId="3" numFmtId="0" xfId="0" applyAlignment="1" applyBorder="1" applyFont="1">
      <alignment horizontal="left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3" numFmtId="2" xfId="0" applyAlignment="1" applyBorder="1" applyFont="1" applyNumberFormat="1">
      <alignment horizontal="center" shrinkToFit="0" vertical="center" wrapText="1"/>
    </xf>
    <xf borderId="1" fillId="4" fontId="3" numFmtId="2" xfId="0" applyAlignment="1" applyBorder="1" applyFill="1" applyFont="1" applyNumberFormat="1">
      <alignment horizontal="center" vertical="center"/>
    </xf>
    <xf borderId="0" fillId="0" fontId="3" numFmtId="0" xfId="0" applyFont="1"/>
    <xf borderId="1" fillId="4" fontId="3" numFmtId="165" xfId="0" applyAlignment="1" applyBorder="1" applyFont="1" applyNumberFormat="1">
      <alignment horizontal="left" vertical="center"/>
    </xf>
    <xf borderId="1" fillId="4" fontId="3" numFmtId="0" xfId="0" applyAlignment="1" applyBorder="1" applyFont="1">
      <alignment horizontal="left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1" fillId="4" fontId="3" numFmtId="2" xfId="0" applyAlignment="1" applyBorder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left" vertical="center"/>
    </xf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2" xfId="0" applyAlignment="1" applyBorder="1" applyFont="1" applyNumberFormat="1">
      <alignment horizontal="center" shrinkToFit="0" vertical="center" wrapText="1"/>
    </xf>
    <xf borderId="1" fillId="0" fontId="1" numFmtId="2" xfId="0" applyAlignment="1" applyBorder="1" applyFont="1" applyNumberFormat="1">
      <alignment horizontal="center" vertical="center"/>
    </xf>
    <xf borderId="0" fillId="0" fontId="4" numFmtId="0" xfId="0" applyFont="1"/>
    <xf borderId="1" fillId="0" fontId="4" numFmtId="164" xfId="0" applyAlignment="1" applyBorder="1" applyFont="1" applyNumberFormat="1">
      <alignment horizontal="left" vertical="center"/>
    </xf>
    <xf borderId="1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2" xfId="0" applyAlignment="1" applyBorder="1" applyFont="1" applyNumberFormat="1">
      <alignment horizontal="center" shrinkToFit="0" vertical="center" wrapText="1"/>
    </xf>
    <xf borderId="1" fillId="0" fontId="4" numFmtId="2" xfId="0" applyAlignment="1" applyBorder="1" applyFont="1" applyNumberFormat="1">
      <alignment horizontal="center" vertical="center"/>
    </xf>
    <xf borderId="0" fillId="0" fontId="5" numFmtId="0" xfId="0" applyFont="1"/>
    <xf borderId="1" fillId="3" fontId="3" numFmtId="2" xfId="0" applyAlignment="1" applyBorder="1" applyFont="1" applyNumberFormat="1">
      <alignment horizontal="center" vertical="center"/>
    </xf>
    <xf borderId="1" fillId="5" fontId="1" numFmtId="164" xfId="0" applyAlignment="1" applyBorder="1" applyFill="1" applyFont="1" applyNumberFormat="1">
      <alignment horizontal="left" vertical="center"/>
    </xf>
    <xf borderId="1" fillId="5" fontId="1" numFmtId="0" xfId="0" applyAlignment="1" applyBorder="1" applyFont="1">
      <alignment horizontal="left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5" fontId="1" numFmtId="2" xfId="0" applyAlignment="1" applyBorder="1" applyFont="1" applyNumberFormat="1">
      <alignment horizontal="center" shrinkToFit="0" vertical="center" wrapText="1"/>
    </xf>
    <xf borderId="1" fillId="5" fontId="3" numFmtId="2" xfId="0" applyAlignment="1" applyBorder="1" applyFont="1" applyNumberFormat="1">
      <alignment horizontal="center" vertical="center"/>
    </xf>
    <xf borderId="1" fillId="0" fontId="1" numFmtId="49" xfId="0" applyAlignment="1" applyBorder="1" applyFont="1" applyNumberFormat="1">
      <alignment horizontal="left" shrinkToFit="0" vertical="center" wrapText="1"/>
    </xf>
    <xf borderId="1" fillId="2" fontId="6" numFmtId="0" xfId="0" applyAlignment="1" applyBorder="1" applyFont="1">
      <alignment horizontal="left" vertical="center"/>
    </xf>
    <xf borderId="1" fillId="0" fontId="6" numFmtId="49" xfId="0" applyAlignment="1" applyBorder="1" applyFont="1" applyNumberFormat="1">
      <alignment horizontal="left" vertical="center"/>
    </xf>
    <xf borderId="1" fillId="0" fontId="6" numFmtId="0" xfId="0" applyAlignment="1" applyBorder="1" applyFont="1">
      <alignment horizontal="center" vertical="center"/>
    </xf>
    <xf borderId="1" fillId="2" fontId="6" numFmtId="2" xfId="0" applyAlignment="1" applyBorder="1" applyFont="1" applyNumberFormat="1">
      <alignment horizontal="center" vertical="center"/>
    </xf>
    <xf borderId="1" fillId="0" fontId="1" numFmtId="49" xfId="0" applyAlignment="1" applyBorder="1" applyFont="1" applyNumberFormat="1">
      <alignment horizontal="left" vertical="center"/>
    </xf>
    <xf borderId="1" fillId="0" fontId="1" numFmtId="0" xfId="0" applyAlignment="1" applyBorder="1" applyFont="1">
      <alignment horizontal="center" vertical="center"/>
    </xf>
    <xf borderId="1" fillId="2" fontId="1" numFmtId="2" xfId="0" applyAlignment="1" applyBorder="1" applyFont="1" applyNumberFormat="1">
      <alignment horizontal="center" vertical="center"/>
    </xf>
    <xf borderId="0" fillId="0" fontId="1" numFmtId="166" xfId="0" applyFont="1" applyNumberFormat="1"/>
    <xf borderId="0" fillId="0" fontId="7" numFmtId="0" xfId="0" applyFont="1"/>
    <xf borderId="1" fillId="0" fontId="1" numFmtId="0" xfId="0" applyAlignment="1" applyBorder="1" applyFont="1">
      <alignment horizontal="right" shrinkToFit="0" vertical="center" wrapText="1"/>
    </xf>
    <xf borderId="0" fillId="0" fontId="8" numFmtId="0" xfId="0" applyFont="1"/>
    <xf borderId="1" fillId="5" fontId="4" numFmtId="164" xfId="0" applyAlignment="1" applyBorder="1" applyFont="1" applyNumberFormat="1">
      <alignment horizontal="left" vertical="center"/>
    </xf>
    <xf borderId="1" fillId="5" fontId="4" numFmtId="0" xfId="0" applyAlignment="1" applyBorder="1" applyFont="1">
      <alignment horizontal="left" shrinkToFit="0" vertical="center" wrapText="1"/>
    </xf>
    <xf borderId="1" fillId="5" fontId="4" numFmtId="0" xfId="0" applyAlignment="1" applyBorder="1" applyFont="1">
      <alignment horizontal="center" shrinkToFit="0" vertical="center" wrapText="1"/>
    </xf>
    <xf borderId="1" fillId="5" fontId="4" numFmtId="2" xfId="0" applyAlignment="1" applyBorder="1" applyFont="1" applyNumberFormat="1">
      <alignment horizontal="center" shrinkToFit="0" vertical="center" wrapText="1"/>
    </xf>
    <xf borderId="1" fillId="5" fontId="5" numFmtId="2" xfId="0" applyAlignment="1" applyBorder="1" applyFont="1" applyNumberFormat="1">
      <alignment horizontal="center" vertical="center"/>
    </xf>
    <xf borderId="0" fillId="0" fontId="9" numFmtId="0" xfId="0" applyFont="1"/>
    <xf borderId="1" fillId="0" fontId="4" numFmtId="49" xfId="0" applyAlignment="1" applyBorder="1" applyFont="1" applyNumberFormat="1">
      <alignment horizontal="left" shrinkToFit="0" vertical="center" wrapText="1"/>
    </xf>
    <xf borderId="1" fillId="0" fontId="3" numFmtId="2" xfId="0" applyAlignment="1" applyBorder="1" applyFont="1" applyNumberFormat="1">
      <alignment horizontal="center" vertical="center"/>
    </xf>
    <xf borderId="1" fillId="3" fontId="3" numFmtId="3" xfId="0" applyAlignment="1" applyBorder="1" applyFont="1" applyNumberFormat="1">
      <alignment horizontal="left" vertical="center"/>
    </xf>
    <xf borderId="1" fillId="3" fontId="3" numFmtId="4" xfId="0" applyAlignment="1" applyBorder="1" applyFont="1" applyNumberFormat="1">
      <alignment horizontal="left" shrinkToFit="0" vertical="center" wrapText="1"/>
    </xf>
    <xf borderId="1" fillId="3" fontId="3" numFmtId="4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vertical="center"/>
    </xf>
    <xf borderId="1" fillId="3" fontId="3" numFmtId="0" xfId="0" applyAlignment="1" applyBorder="1" applyFont="1">
      <alignment horizontal="left" vertical="center"/>
    </xf>
    <xf borderId="1" fillId="3" fontId="1" numFmtId="0" xfId="0" applyAlignment="1" applyBorder="1" applyFont="1">
      <alignment horizontal="left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" fillId="3" fontId="1" numFmtId="2" xfId="0" applyAlignment="1" applyBorder="1" applyFont="1" applyNumberFormat="1">
      <alignment horizontal="center" shrinkToFit="0" vertical="center" wrapText="1"/>
    </xf>
    <xf borderId="1" fillId="3" fontId="3" numFmtId="164" xfId="0" applyAlignment="1" applyBorder="1" applyFont="1" applyNumberFormat="1">
      <alignment horizontal="left" vertical="center"/>
    </xf>
    <xf borderId="0" fillId="0" fontId="10" numFmtId="2" xfId="0" applyFont="1" applyNumberFormat="1"/>
    <xf borderId="0" fillId="0" fontId="11" numFmtId="0" xfId="0" applyAlignment="1" applyFont="1">
      <alignment horizontal="center"/>
    </xf>
    <xf borderId="0" fillId="0" fontId="11" numFmtId="2" xfId="0" applyAlignment="1" applyFont="1" applyNumberFormat="1">
      <alignment horizontal="center"/>
    </xf>
    <xf borderId="0" fillId="0" fontId="10" numFmtId="0" xfId="0" applyAlignment="1" applyFont="1">
      <alignment horizontal="center"/>
    </xf>
    <xf borderId="0" fillId="0" fontId="10" numFmtId="2" xfId="0" applyAlignment="1" applyFont="1" applyNumberFormat="1">
      <alignment horizontal="center"/>
    </xf>
    <xf borderId="0" fillId="0" fontId="12" numFmtId="0" xfId="0" applyFont="1"/>
    <xf borderId="0" fillId="0" fontId="13" numFmtId="0" xfId="0" applyAlignment="1" applyFont="1">
      <alignment horizontal="center"/>
    </xf>
    <xf borderId="0" fillId="0" fontId="13" numFmtId="2" xfId="0" applyAlignment="1" applyFont="1" applyNumberFormat="1">
      <alignment horizontal="center"/>
    </xf>
    <xf borderId="0" fillId="0" fontId="10" numFmtId="0" xfId="0" applyFont="1"/>
    <xf borderId="0" fillId="0" fontId="11" numFmtId="0" xfId="0" applyAlignment="1" applyFont="1">
      <alignment horizontal="right"/>
    </xf>
    <xf borderId="0" fillId="0" fontId="10" numFmtId="167" xfId="0" applyAlignment="1" applyFont="1" applyNumberFormat="1">
      <alignment horizontal="center"/>
    </xf>
    <xf borderId="0" fillId="0" fontId="11" numFmtId="0" xfId="0" applyFont="1"/>
    <xf borderId="0" fillId="0" fontId="11" numFmtId="167" xfId="0" applyAlignment="1" applyFont="1" applyNumberFormat="1">
      <alignment horizontal="left"/>
    </xf>
    <xf borderId="1" fillId="0" fontId="10" numFmtId="167" xfId="0" applyAlignment="1" applyBorder="1" applyFont="1" applyNumberFormat="1">
      <alignment horizontal="center"/>
    </xf>
    <xf borderId="0" fillId="0" fontId="10" numFmtId="168" xfId="0" applyFont="1" applyNumberFormat="1"/>
    <xf borderId="1" fillId="0" fontId="10" numFmtId="3" xfId="0" applyAlignment="1" applyBorder="1" applyFont="1" applyNumberFormat="1">
      <alignment horizontal="center"/>
    </xf>
    <xf borderId="0" fillId="0" fontId="10" numFmtId="168" xfId="0" applyAlignment="1" applyFont="1" applyNumberFormat="1">
      <alignment horizontal="center" shrinkToFit="0" wrapText="1"/>
    </xf>
    <xf borderId="0" fillId="0" fontId="11" numFmtId="4" xfId="0" applyAlignment="1" applyFont="1" applyNumberFormat="1">
      <alignment horizontal="center" vertical="center"/>
    </xf>
    <xf borderId="2" fillId="0" fontId="11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vertical="center"/>
    </xf>
    <xf borderId="3" fillId="0" fontId="11" numFmtId="167" xfId="0" applyAlignment="1" applyBorder="1" applyFont="1" applyNumberFormat="1">
      <alignment horizontal="center" vertical="center"/>
    </xf>
    <xf borderId="4" fillId="0" fontId="11" numFmtId="0" xfId="0" applyAlignment="1" applyBorder="1" applyFont="1">
      <alignment horizontal="center" vertical="center"/>
    </xf>
    <xf borderId="5" fillId="0" fontId="11" numFmtId="0" xfId="0" applyAlignment="1" applyBorder="1" applyFont="1">
      <alignment horizontal="center" vertical="center"/>
    </xf>
    <xf borderId="6" fillId="6" fontId="11" numFmtId="0" xfId="0" applyBorder="1" applyFill="1" applyFont="1"/>
    <xf borderId="7" fillId="6" fontId="14" numFmtId="0" xfId="0" applyAlignment="1" applyBorder="1" applyFont="1">
      <alignment horizontal="left"/>
    </xf>
    <xf borderId="1" fillId="6" fontId="11" numFmtId="167" xfId="0" applyAlignment="1" applyBorder="1" applyFont="1" applyNumberFormat="1">
      <alignment horizontal="center"/>
    </xf>
    <xf borderId="1" fillId="6" fontId="11" numFmtId="0" xfId="0" applyAlignment="1" applyBorder="1" applyFont="1">
      <alignment horizontal="center"/>
    </xf>
    <xf borderId="7" fillId="7" fontId="10" numFmtId="2" xfId="0" applyAlignment="1" applyBorder="1" applyFill="1" applyFont="1" applyNumberFormat="1">
      <alignment horizontal="right"/>
    </xf>
    <xf borderId="8" fillId="6" fontId="11" numFmtId="3" xfId="0" applyBorder="1" applyFont="1" applyNumberFormat="1"/>
    <xf borderId="7" fillId="6" fontId="15" numFmtId="0" xfId="0" applyBorder="1" applyFont="1"/>
    <xf borderId="1" fillId="6" fontId="10" numFmtId="167" xfId="0" applyAlignment="1" applyBorder="1" applyFont="1" applyNumberFormat="1">
      <alignment horizontal="center"/>
    </xf>
    <xf borderId="1" fillId="6" fontId="10" numFmtId="0" xfId="0" applyAlignment="1" applyBorder="1" applyFont="1">
      <alignment horizontal="center"/>
    </xf>
    <xf borderId="6" fillId="0" fontId="10" numFmtId="0" xfId="0" applyBorder="1" applyFont="1"/>
    <xf borderId="9" fillId="0" fontId="10" numFmtId="0" xfId="0" applyBorder="1" applyFont="1"/>
    <xf borderId="1" fillId="0" fontId="10" numFmtId="0" xfId="0" applyAlignment="1" applyBorder="1" applyFont="1">
      <alignment horizontal="center"/>
    </xf>
    <xf borderId="9" fillId="0" fontId="10" numFmtId="2" xfId="0" applyAlignment="1" applyBorder="1" applyFont="1" applyNumberFormat="1">
      <alignment horizontal="right"/>
    </xf>
    <xf borderId="8" fillId="0" fontId="11" numFmtId="3" xfId="0" applyBorder="1" applyFont="1" applyNumberFormat="1"/>
    <xf borderId="9" fillId="0" fontId="10" numFmtId="0" xfId="0" applyAlignment="1" applyBorder="1" applyFont="1">
      <alignment horizontal="right"/>
    </xf>
    <xf borderId="1" fillId="2" fontId="10" numFmtId="0" xfId="0" applyAlignment="1" applyBorder="1" applyFont="1">
      <alignment horizontal="center"/>
    </xf>
    <xf borderId="8" fillId="0" fontId="10" numFmtId="3" xfId="0" applyBorder="1" applyFont="1" applyNumberFormat="1"/>
    <xf borderId="9" fillId="0" fontId="10" numFmtId="0" xfId="0" applyAlignment="1" applyBorder="1" applyFont="1">
      <alignment horizontal="right" shrinkToFit="0" vertical="top" wrapText="1"/>
    </xf>
    <xf borderId="9" fillId="0" fontId="10" numFmtId="0" xfId="0" applyAlignment="1" applyBorder="1" applyFont="1">
      <alignment horizontal="left"/>
    </xf>
    <xf borderId="9" fillId="0" fontId="10" numFmtId="169" xfId="0" applyAlignment="1" applyBorder="1" applyFont="1" applyNumberFormat="1">
      <alignment horizontal="right"/>
    </xf>
    <xf borderId="1" fillId="2" fontId="10" numFmtId="167" xfId="0" applyAlignment="1" applyBorder="1" applyFont="1" applyNumberFormat="1">
      <alignment horizontal="center"/>
    </xf>
    <xf borderId="7" fillId="8" fontId="10" numFmtId="0" xfId="0" applyAlignment="1" applyBorder="1" applyFill="1" applyFont="1">
      <alignment horizontal="left"/>
    </xf>
    <xf borderId="1" fillId="8" fontId="10" numFmtId="167" xfId="0" applyAlignment="1" applyBorder="1" applyFont="1" applyNumberFormat="1">
      <alignment horizontal="center"/>
    </xf>
    <xf borderId="1" fillId="8" fontId="10" numFmtId="0" xfId="0" applyAlignment="1" applyBorder="1" applyFont="1">
      <alignment horizontal="center"/>
    </xf>
    <xf borderId="7" fillId="8" fontId="10" numFmtId="2" xfId="0" applyAlignment="1" applyBorder="1" applyFont="1" applyNumberFormat="1">
      <alignment horizontal="right"/>
    </xf>
    <xf borderId="8" fillId="8" fontId="10" numFmtId="3" xfId="0" applyBorder="1" applyFont="1" applyNumberFormat="1"/>
    <xf borderId="10" fillId="8" fontId="10" numFmtId="0" xfId="0" applyBorder="1" applyFont="1"/>
    <xf borderId="0" fillId="0" fontId="10" numFmtId="0" xfId="0" applyAlignment="1" applyFont="1">
      <alignment horizontal="right"/>
    </xf>
    <xf borderId="6" fillId="0" fontId="11" numFmtId="0" xfId="0" applyBorder="1" applyFont="1"/>
    <xf borderId="9" fillId="0" fontId="16" numFmtId="0" xfId="0" applyBorder="1" applyFont="1"/>
    <xf borderId="6" fillId="0" fontId="10" numFmtId="1" xfId="0" applyAlignment="1" applyBorder="1" applyFont="1" applyNumberFormat="1">
      <alignment horizontal="right" vertical="center"/>
    </xf>
    <xf borderId="9" fillId="0" fontId="10" numFmtId="0" xfId="0" applyAlignment="1" applyBorder="1" applyFont="1">
      <alignment horizontal="left" shrinkToFit="0" vertical="top" wrapText="1"/>
    </xf>
    <xf borderId="0" fillId="0" fontId="13" numFmtId="0" xfId="0" applyFont="1"/>
    <xf borderId="9" fillId="0" fontId="17" numFmtId="0" xfId="0" applyBorder="1" applyFont="1"/>
    <xf borderId="0" fillId="0" fontId="10" numFmtId="3" xfId="0" applyFont="1" applyNumberFormat="1"/>
    <xf borderId="9" fillId="0" fontId="11" numFmtId="0" xfId="0" applyAlignment="1" applyBorder="1" applyFont="1">
      <alignment horizontal="left"/>
    </xf>
    <xf borderId="1" fillId="2" fontId="10" numFmtId="3" xfId="0" applyAlignment="1" applyBorder="1" applyFont="1" applyNumberFormat="1">
      <alignment horizontal="center"/>
    </xf>
    <xf borderId="7" fillId="9" fontId="10" numFmtId="2" xfId="0" applyAlignment="1" applyBorder="1" applyFill="1" applyFont="1" applyNumberFormat="1">
      <alignment horizontal="right"/>
    </xf>
    <xf borderId="9" fillId="0" fontId="10" numFmtId="0" xfId="0" applyAlignment="1" applyBorder="1" applyFont="1">
      <alignment shrinkToFit="0" vertical="top" wrapText="1"/>
    </xf>
    <xf borderId="1" fillId="2" fontId="10" numFmtId="170" xfId="0" applyAlignment="1" applyBorder="1" applyFont="1" applyNumberFormat="1">
      <alignment horizontal="center"/>
    </xf>
    <xf borderId="8" fillId="9" fontId="10" numFmtId="3" xfId="0" applyBorder="1" applyFont="1" applyNumberFormat="1"/>
    <xf borderId="11" fillId="6" fontId="10" numFmtId="0" xfId="0" applyBorder="1" applyFont="1"/>
    <xf borderId="12" fillId="6" fontId="11" numFmtId="0" xfId="0" applyBorder="1" applyFont="1"/>
    <xf borderId="12" fillId="6" fontId="10" numFmtId="167" xfId="0" applyAlignment="1" applyBorder="1" applyFont="1" applyNumberFormat="1">
      <alignment horizontal="center"/>
    </xf>
    <xf borderId="12" fillId="6" fontId="10" numFmtId="0" xfId="0" applyAlignment="1" applyBorder="1" applyFont="1">
      <alignment horizontal="center"/>
    </xf>
    <xf borderId="13" fillId="7" fontId="10" numFmtId="2" xfId="0" applyAlignment="1" applyBorder="1" applyFont="1" applyNumberFormat="1">
      <alignment horizontal="right"/>
    </xf>
    <xf borderId="14" fillId="6" fontId="11" numFmtId="3" xfId="0" applyBorder="1" applyFont="1" applyNumberFormat="1"/>
    <xf borderId="10" fillId="10" fontId="11" numFmtId="171" xfId="0" applyAlignment="1" applyBorder="1" applyFill="1" applyFont="1" applyNumberFormat="1">
      <alignment horizontal="center" vertical="center"/>
    </xf>
    <xf borderId="10" fillId="10" fontId="10" numFmtId="0" xfId="0" applyBorder="1" applyFont="1"/>
    <xf borderId="0" fillId="0" fontId="10" numFmtId="171" xfId="0" applyAlignment="1" applyFont="1" applyNumberFormat="1">
      <alignment horizontal="center" vertical="center"/>
    </xf>
    <xf borderId="10" fillId="8" fontId="11" numFmtId="170" xfId="0" applyAlignment="1" applyBorder="1" applyFont="1" applyNumberFormat="1">
      <alignment horizontal="center"/>
    </xf>
    <xf borderId="0" fillId="0" fontId="18" numFmtId="0" xfId="0" applyAlignment="1" applyFont="1">
      <alignment horizontal="center"/>
    </xf>
    <xf borderId="0" fillId="0" fontId="18" numFmtId="3" xfId="0" applyAlignment="1" applyFont="1" applyNumberFormat="1">
      <alignment horizontal="center"/>
    </xf>
    <xf borderId="0" fillId="0" fontId="18" numFmtId="0" xfId="0" applyFon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 outlineLevelCol="2" outlineLevelRow="3"/>
  <cols>
    <col customWidth="1" min="1" max="1" width="6.5" outlineLevel="1"/>
    <col customWidth="1" min="2" max="2" width="63.13"/>
    <col customWidth="1" min="3" max="3" width="4.88"/>
    <col customWidth="1" min="4" max="4" width="8.5"/>
    <col customWidth="1" min="5" max="5" width="9.88"/>
    <col customWidth="1" min="6" max="6" width="14.88" outlineLevel="2"/>
    <col customWidth="1" min="7" max="7" width="29.63"/>
    <col customWidth="1" min="8" max="27" width="9.13"/>
  </cols>
  <sheetData>
    <row r="1" ht="13.5" customHeight="1">
      <c r="A1" s="1"/>
      <c r="B1" s="2"/>
      <c r="C1" s="3"/>
      <c r="D1" s="4"/>
      <c r="E1" s="4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13.5" customHeight="1">
      <c r="A2" s="8" t="s">
        <v>0</v>
      </c>
      <c r="B2" s="9" t="s">
        <v>1</v>
      </c>
      <c r="C2" s="9" t="s">
        <v>2</v>
      </c>
      <c r="D2" s="10" t="s">
        <v>3</v>
      </c>
      <c r="E2" s="10"/>
      <c r="F2" s="10" t="s">
        <v>4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13.5" customHeight="1">
      <c r="A3" s="12">
        <v>0.0</v>
      </c>
      <c r="B3" s="13" t="s">
        <v>5</v>
      </c>
      <c r="C3" s="14"/>
      <c r="D3" s="15"/>
      <c r="E3" s="15"/>
      <c r="F3" s="16">
        <f>SUBTOTAL(9,F4:F11)</f>
        <v>0</v>
      </c>
      <c r="G3" s="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ht="13.5" customHeight="1">
      <c r="A4" s="18">
        <v>3.0</v>
      </c>
      <c r="B4" s="19" t="s">
        <v>6</v>
      </c>
      <c r="C4" s="20"/>
      <c r="D4" s="21"/>
      <c r="E4" s="21"/>
      <c r="F4" s="16">
        <f>SUM(F5)</f>
        <v>0</v>
      </c>
      <c r="G4" s="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ht="13.5" customHeight="1">
      <c r="A5" s="22">
        <v>31.0</v>
      </c>
      <c r="B5" s="23"/>
      <c r="C5" s="24"/>
      <c r="D5" s="25"/>
      <c r="E5" s="25"/>
      <c r="F5" s="26"/>
      <c r="G5" s="2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ht="13.5" customHeight="1">
      <c r="A6" s="18">
        <v>6.0</v>
      </c>
      <c r="B6" s="19" t="s">
        <v>7</v>
      </c>
      <c r="C6" s="20"/>
      <c r="D6" s="21"/>
      <c r="E6" s="21"/>
      <c r="F6" s="16">
        <f>SUM(F7:F11)</f>
        <v>0</v>
      </c>
      <c r="G6" s="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ht="13.5" customHeight="1">
      <c r="A7" s="22"/>
      <c r="B7" s="23"/>
      <c r="C7" s="24"/>
      <c r="D7" s="25"/>
      <c r="E7" s="25"/>
      <c r="F7" s="26"/>
      <c r="G7" s="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ht="13.5" customHeight="1">
      <c r="A8" s="22"/>
      <c r="B8" s="23"/>
      <c r="C8" s="24"/>
      <c r="D8" s="25"/>
      <c r="E8" s="25"/>
      <c r="F8" s="26"/>
      <c r="G8" s="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ht="13.5" customHeight="1">
      <c r="A9" s="22"/>
      <c r="B9" s="23"/>
      <c r="C9" s="24"/>
      <c r="D9" s="25"/>
      <c r="E9" s="25"/>
      <c r="F9" s="26"/>
      <c r="G9" s="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ht="13.5" customHeight="1">
      <c r="A10" s="28"/>
      <c r="B10" s="29"/>
      <c r="C10" s="30"/>
      <c r="D10" s="31"/>
      <c r="E10" s="31"/>
      <c r="F10" s="32"/>
      <c r="G10" s="2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ht="13.5" customHeight="1">
      <c r="A11" s="28"/>
      <c r="B11" s="29"/>
      <c r="C11" s="30"/>
      <c r="D11" s="31"/>
      <c r="E11" s="31"/>
      <c r="F11" s="32"/>
      <c r="G11" s="27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ht="13.5" customHeight="1">
      <c r="A12" s="12">
        <v>1.0</v>
      </c>
      <c r="B12" s="13" t="s">
        <v>8</v>
      </c>
      <c r="C12" s="14"/>
      <c r="D12" s="15"/>
      <c r="E12" s="15"/>
      <c r="F12" s="34">
        <f>F13+F39+F51+F66+F72+F84</f>
        <v>0</v>
      </c>
      <c r="G12" s="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ht="13.5" customHeight="1">
      <c r="A13" s="18">
        <v>11.0</v>
      </c>
      <c r="B13" s="19" t="s">
        <v>9</v>
      </c>
      <c r="C13" s="20"/>
      <c r="D13" s="21"/>
      <c r="E13" s="21"/>
      <c r="F13" s="16">
        <f>SUM(F14+F17+F19+F37)</f>
        <v>0</v>
      </c>
      <c r="G13" s="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ht="13.5" customHeight="1">
      <c r="A14" s="35">
        <v>111.0</v>
      </c>
      <c r="B14" s="36" t="s">
        <v>9</v>
      </c>
      <c r="C14" s="37"/>
      <c r="D14" s="38"/>
      <c r="E14" s="38"/>
      <c r="F14" s="39">
        <f>SUM(F15:F16)</f>
        <v>0</v>
      </c>
      <c r="G14" s="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ht="13.5" customHeight="1">
      <c r="A15" s="40"/>
      <c r="B15" s="23" t="s">
        <v>10</v>
      </c>
      <c r="C15" s="24" t="s">
        <v>11</v>
      </c>
      <c r="D15" s="25">
        <v>17.0</v>
      </c>
      <c r="E15" s="25"/>
      <c r="F15" s="26">
        <f t="shared" ref="F15:F16" si="1">D15*E15</f>
        <v>0</v>
      </c>
      <c r="G15" s="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ht="13.5" customHeight="1">
      <c r="A16" s="40"/>
      <c r="B16" s="23" t="s">
        <v>12</v>
      </c>
      <c r="C16" s="24" t="s">
        <v>13</v>
      </c>
      <c r="D16" s="25">
        <v>1.0</v>
      </c>
      <c r="E16" s="25"/>
      <c r="F16" s="26">
        <f t="shared" si="1"/>
        <v>0</v>
      </c>
      <c r="G16" s="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ht="13.5" customHeight="1">
      <c r="A17" s="35">
        <v>113.0</v>
      </c>
      <c r="B17" s="36" t="s">
        <v>14</v>
      </c>
      <c r="C17" s="37"/>
      <c r="D17" s="38"/>
      <c r="E17" s="38"/>
      <c r="F17" s="39">
        <f>SUM(F18)</f>
        <v>0</v>
      </c>
      <c r="G17" s="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ht="13.5" customHeight="1">
      <c r="A18" s="40"/>
      <c r="B18" s="23" t="s">
        <v>15</v>
      </c>
      <c r="C18" s="24" t="s">
        <v>11</v>
      </c>
      <c r="D18" s="25">
        <f>25-D15</f>
        <v>8</v>
      </c>
      <c r="E18" s="25"/>
      <c r="F18" s="26">
        <f>D18*E18</f>
        <v>0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13.5" customHeight="1">
      <c r="A19" s="35">
        <v>117.0</v>
      </c>
      <c r="B19" s="36" t="s">
        <v>16</v>
      </c>
      <c r="C19" s="37" t="s">
        <v>13</v>
      </c>
      <c r="D19" s="38"/>
      <c r="E19" s="38"/>
      <c r="F19" s="39">
        <f>SUM(F20:F36)</f>
        <v>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ht="15.0" customHeight="1">
      <c r="A20" s="41"/>
      <c r="B20" s="42" t="s">
        <v>17</v>
      </c>
      <c r="C20" s="43" t="s">
        <v>13</v>
      </c>
      <c r="D20" s="26">
        <v>1.0</v>
      </c>
      <c r="E20" s="44"/>
      <c r="F20" s="44">
        <f>D20*E20</f>
        <v>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ht="15.0" customHeight="1">
      <c r="A21" s="41"/>
      <c r="B21" s="42" t="s">
        <v>18</v>
      </c>
      <c r="C21" s="43" t="s">
        <v>19</v>
      </c>
      <c r="D21" s="26">
        <v>185.0</v>
      </c>
      <c r="E21" s="44"/>
      <c r="F21" s="44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ht="15.0" customHeight="1">
      <c r="A22" s="41"/>
      <c r="B22" s="42" t="s">
        <v>20</v>
      </c>
      <c r="C22" s="43" t="s">
        <v>19</v>
      </c>
      <c r="D22" s="26">
        <v>137.0</v>
      </c>
      <c r="E22" s="44"/>
      <c r="F22" s="44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ht="15.0" customHeight="1">
      <c r="A23" s="41"/>
      <c r="B23" s="45" t="s">
        <v>21</v>
      </c>
      <c r="C23" s="46" t="s">
        <v>11</v>
      </c>
      <c r="D23" s="26">
        <f>55-12</f>
        <v>43</v>
      </c>
      <c r="E23" s="47"/>
      <c r="F23" s="4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ht="15.0" customHeight="1">
      <c r="A24" s="41"/>
      <c r="B24" s="45" t="s">
        <v>22</v>
      </c>
      <c r="C24" s="46" t="s">
        <v>11</v>
      </c>
      <c r="D24" s="26">
        <v>5.0</v>
      </c>
      <c r="E24" s="47"/>
      <c r="F24" s="4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ht="15.0" customHeight="1">
      <c r="A25" s="41"/>
      <c r="B25" s="45" t="s">
        <v>23</v>
      </c>
      <c r="C25" s="46" t="s">
        <v>13</v>
      </c>
      <c r="D25" s="26">
        <v>1.0</v>
      </c>
      <c r="E25" s="47"/>
      <c r="F25" s="4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ht="15.0" customHeight="1">
      <c r="A26" s="41"/>
      <c r="B26" s="45" t="s">
        <v>24</v>
      </c>
      <c r="C26" s="46" t="s">
        <v>13</v>
      </c>
      <c r="D26" s="26">
        <v>1.0</v>
      </c>
      <c r="E26" s="47"/>
      <c r="F26" s="4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ht="15.0" customHeight="1">
      <c r="A27" s="41"/>
      <c r="B27" s="45" t="s">
        <v>25</v>
      </c>
      <c r="C27" s="46" t="s">
        <v>13</v>
      </c>
      <c r="D27" s="26">
        <v>2.0</v>
      </c>
      <c r="E27" s="47"/>
      <c r="F27" s="4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ht="15.0" customHeight="1">
      <c r="A28" s="41"/>
      <c r="B28" s="45" t="s">
        <v>26</v>
      </c>
      <c r="C28" s="46" t="s">
        <v>19</v>
      </c>
      <c r="D28" s="26">
        <v>185.0</v>
      </c>
      <c r="E28" s="47"/>
      <c r="F28" s="4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5.0" customHeight="1">
      <c r="A29" s="41"/>
      <c r="B29" s="45" t="s">
        <v>27</v>
      </c>
      <c r="C29" s="46" t="s">
        <v>19</v>
      </c>
      <c r="D29" s="26">
        <f>15.8*8-3.34-1.22-0.56-9*2.04-2.81</f>
        <v>100.11</v>
      </c>
      <c r="E29" s="47"/>
      <c r="F29" s="4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ht="15.0" customHeight="1">
      <c r="A30" s="41"/>
      <c r="B30" s="45" t="s">
        <v>28</v>
      </c>
      <c r="C30" s="46" t="s">
        <v>19</v>
      </c>
      <c r="D30" s="26">
        <f>5.3*2*17.2</f>
        <v>182.32</v>
      </c>
      <c r="E30" s="47"/>
      <c r="F30" s="47"/>
      <c r="G30" s="7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</row>
    <row r="31" ht="15.0" customHeight="1">
      <c r="A31" s="41"/>
      <c r="B31" s="45" t="s">
        <v>29</v>
      </c>
      <c r="C31" s="46" t="s">
        <v>19</v>
      </c>
      <c r="D31" s="26">
        <v>109.0</v>
      </c>
      <c r="E31" s="47"/>
      <c r="F31" s="47"/>
      <c r="G31" s="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</row>
    <row r="32" ht="15.0" customHeight="1">
      <c r="A32" s="41"/>
      <c r="B32" s="45" t="s">
        <v>30</v>
      </c>
      <c r="C32" s="46" t="s">
        <v>13</v>
      </c>
      <c r="D32" s="26">
        <v>1.0</v>
      </c>
      <c r="E32" s="47"/>
      <c r="F32" s="47"/>
      <c r="G32" s="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ht="15.0" customHeight="1">
      <c r="A33" s="41"/>
      <c r="B33" s="45" t="s">
        <v>31</v>
      </c>
      <c r="C33" s="46"/>
      <c r="D33" s="26"/>
      <c r="E33" s="47"/>
      <c r="F33" s="47"/>
      <c r="G33" s="7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</row>
    <row r="34" ht="15.0" customHeight="1">
      <c r="A34" s="41"/>
      <c r="B34" s="45" t="s">
        <v>32</v>
      </c>
      <c r="C34" s="46" t="s">
        <v>13</v>
      </c>
      <c r="D34" s="26">
        <v>1.0</v>
      </c>
      <c r="E34" s="47"/>
      <c r="F34" s="47"/>
      <c r="G34" s="7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</row>
    <row r="35" ht="15.0" customHeight="1">
      <c r="A35" s="41"/>
      <c r="B35" s="45" t="s">
        <v>33</v>
      </c>
      <c r="C35" s="46" t="s">
        <v>13</v>
      </c>
      <c r="D35" s="26">
        <v>1.0</v>
      </c>
      <c r="E35" s="47"/>
      <c r="F35" s="47"/>
      <c r="G35" s="7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</row>
    <row r="36" ht="15.0" customHeight="1">
      <c r="A36" s="41"/>
      <c r="B36" s="45" t="s">
        <v>34</v>
      </c>
      <c r="C36" s="46" t="s">
        <v>13</v>
      </c>
      <c r="D36" s="26">
        <v>1.0</v>
      </c>
      <c r="E36" s="47"/>
      <c r="F36" s="47"/>
      <c r="G36" s="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</row>
    <row r="37" ht="13.5" customHeight="1">
      <c r="A37" s="35">
        <v>118.0</v>
      </c>
      <c r="B37" s="36" t="s">
        <v>35</v>
      </c>
      <c r="C37" s="37"/>
      <c r="D37" s="38"/>
      <c r="E37" s="38"/>
      <c r="F37" s="39">
        <f>F38</f>
        <v>0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ht="13.5" customHeight="1">
      <c r="A38" s="41"/>
      <c r="B38" s="42" t="s">
        <v>36</v>
      </c>
      <c r="C38" s="43" t="s">
        <v>13</v>
      </c>
      <c r="D38" s="26">
        <v>1.0</v>
      </c>
      <c r="E38" s="44"/>
      <c r="F38" s="26">
        <f>D38*E38</f>
        <v>0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ht="13.5" customHeight="1">
      <c r="A39" s="18">
        <v>14.0</v>
      </c>
      <c r="B39" s="19" t="s">
        <v>37</v>
      </c>
      <c r="C39" s="20"/>
      <c r="D39" s="21"/>
      <c r="E39" s="21"/>
      <c r="F39" s="16">
        <f>F40+F45+F49</f>
        <v>0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ht="13.5" customHeight="1">
      <c r="A40" s="35">
        <v>141.0</v>
      </c>
      <c r="B40" s="36" t="s">
        <v>38</v>
      </c>
      <c r="C40" s="37"/>
      <c r="D40" s="38"/>
      <c r="E40" s="38"/>
      <c r="F40" s="39">
        <f>SUBTOTAL(9,F41:F45)</f>
        <v>0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ht="13.5" customHeight="1">
      <c r="A41" s="40"/>
      <c r="B41" s="23" t="s">
        <v>39</v>
      </c>
      <c r="C41" s="24"/>
      <c r="D41" s="10"/>
      <c r="E41" s="10"/>
      <c r="F41" s="26"/>
      <c r="G41" s="4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</row>
    <row r="42" ht="13.5" customHeight="1">
      <c r="A42" s="40"/>
      <c r="B42" s="50" t="s">
        <v>40</v>
      </c>
      <c r="C42" s="24" t="s">
        <v>19</v>
      </c>
      <c r="D42" s="25">
        <v>27.0</v>
      </c>
      <c r="E42" s="25"/>
      <c r="F42" s="26">
        <f t="shared" ref="F42:F44" si="2">D42*E42</f>
        <v>0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ht="13.5" customHeight="1">
      <c r="A43" s="40"/>
      <c r="B43" s="50" t="s">
        <v>41</v>
      </c>
      <c r="C43" s="24" t="s">
        <v>19</v>
      </c>
      <c r="D43" s="25">
        <f>D42/0.6</f>
        <v>45</v>
      </c>
      <c r="E43" s="25"/>
      <c r="F43" s="26">
        <f t="shared" si="2"/>
        <v>0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ht="13.5" customHeight="1">
      <c r="A44" s="40"/>
      <c r="B44" s="50" t="s">
        <v>42</v>
      </c>
      <c r="C44" s="24" t="s">
        <v>19</v>
      </c>
      <c r="D44" s="25">
        <v>27.0</v>
      </c>
      <c r="E44" s="25"/>
      <c r="F44" s="26">
        <f t="shared" si="2"/>
        <v>0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ht="13.5" customHeight="1">
      <c r="A45" s="35">
        <v>143.0</v>
      </c>
      <c r="B45" s="36" t="s">
        <v>43</v>
      </c>
      <c r="C45" s="37"/>
      <c r="D45" s="38"/>
      <c r="E45" s="38"/>
      <c r="F45" s="39">
        <f>SUBTOTAL(9,F46:F49)</f>
        <v>0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ht="13.5" customHeight="1">
      <c r="A46" s="40"/>
      <c r="B46" s="23" t="s">
        <v>44</v>
      </c>
      <c r="C46" s="24"/>
      <c r="D46" s="25"/>
      <c r="E46" s="25"/>
      <c r="F46" s="2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ht="13.5" customHeight="1">
      <c r="A47" s="40"/>
      <c r="B47" s="50" t="s">
        <v>45</v>
      </c>
      <c r="C47" s="24" t="s">
        <v>19</v>
      </c>
      <c r="D47" s="25">
        <f>D48</f>
        <v>3.8625</v>
      </c>
      <c r="E47" s="25"/>
      <c r="F47" s="26">
        <f t="shared" ref="F47:F48" si="3">D47*E47</f>
        <v>0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ht="13.5" customHeight="1">
      <c r="A48" s="40"/>
      <c r="B48" s="50" t="s">
        <v>46</v>
      </c>
      <c r="C48" s="24" t="s">
        <v>19</v>
      </c>
      <c r="D48" s="25">
        <f>1.45*0.75*2+2.25*0.75</f>
        <v>3.8625</v>
      </c>
      <c r="E48" s="25"/>
      <c r="F48" s="26">
        <f t="shared" si="3"/>
        <v>0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ht="13.5" customHeight="1">
      <c r="A49" s="35" t="s">
        <v>47</v>
      </c>
      <c r="B49" s="36" t="s">
        <v>48</v>
      </c>
      <c r="C49" s="37"/>
      <c r="D49" s="38"/>
      <c r="E49" s="38"/>
      <c r="F49" s="39">
        <f>SUBTOTAL(9,F50)</f>
        <v>0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ht="13.5" customHeight="1">
      <c r="A50" s="40"/>
      <c r="B50" s="23" t="s">
        <v>49</v>
      </c>
      <c r="C50" s="24" t="s">
        <v>19</v>
      </c>
      <c r="D50" s="25">
        <v>4.0</v>
      </c>
      <c r="E50" s="25"/>
      <c r="F50" s="26">
        <f>D50*E50</f>
        <v>0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ht="13.5" customHeight="1" outlineLevel="1">
      <c r="A51" s="18">
        <v>15.0</v>
      </c>
      <c r="B51" s="19" t="s">
        <v>50</v>
      </c>
      <c r="C51" s="20"/>
      <c r="D51" s="21"/>
      <c r="E51" s="21"/>
      <c r="F51" s="16">
        <f>F52++F55+F58+F60+F62+F64</f>
        <v>0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ht="13.5" customHeight="1" outlineLevel="2">
      <c r="A52" s="35" t="s">
        <v>51</v>
      </c>
      <c r="B52" s="36" t="s">
        <v>52</v>
      </c>
      <c r="C52" s="37"/>
      <c r="D52" s="38"/>
      <c r="E52" s="38"/>
      <c r="F52" s="39">
        <f>+F55+F58+F60+F62+F64</f>
        <v>0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ht="13.5" customHeight="1" outlineLevel="3">
      <c r="A53" s="40"/>
      <c r="B53" s="23" t="s">
        <v>53</v>
      </c>
      <c r="C53" s="24" t="s">
        <v>54</v>
      </c>
      <c r="D53" s="25">
        <v>25.0</v>
      </c>
      <c r="E53" s="25"/>
      <c r="F53" s="26">
        <f t="shared" ref="F53:F54" si="4">D53*E53</f>
        <v>0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</row>
    <row r="54" ht="13.5" customHeight="1" outlineLevel="3">
      <c r="A54" s="40"/>
      <c r="B54" s="23" t="s">
        <v>55</v>
      </c>
      <c r="C54" s="24" t="s">
        <v>11</v>
      </c>
      <c r="D54" s="25">
        <v>2.0</v>
      </c>
      <c r="E54" s="25"/>
      <c r="F54" s="26">
        <f t="shared" si="4"/>
        <v>0</v>
      </c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</row>
    <row r="55" ht="13.5" customHeight="1" outlineLevel="3">
      <c r="A55" s="35">
        <v>153.0</v>
      </c>
      <c r="B55" s="36" t="s">
        <v>56</v>
      </c>
      <c r="C55" s="37"/>
      <c r="D55" s="38"/>
      <c r="E55" s="38"/>
      <c r="F55" s="39">
        <f>SUBTOTAL(9,F56:F58)</f>
        <v>0</v>
      </c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</row>
    <row r="56" ht="13.5" customHeight="1" outlineLevel="3">
      <c r="A56" s="40"/>
      <c r="B56" s="23" t="s">
        <v>57</v>
      </c>
      <c r="C56" s="24" t="s">
        <v>11</v>
      </c>
      <c r="D56" s="25">
        <v>4.0</v>
      </c>
      <c r="E56" s="25"/>
      <c r="F56" s="26">
        <f t="shared" ref="F56:F57" si="5">D56*E56</f>
        <v>0</v>
      </c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</row>
    <row r="57" ht="13.5" customHeight="1" outlineLevel="3">
      <c r="A57" s="40"/>
      <c r="B57" s="23" t="s">
        <v>58</v>
      </c>
      <c r="C57" s="24" t="s">
        <v>11</v>
      </c>
      <c r="D57" s="25">
        <v>6.0</v>
      </c>
      <c r="E57" s="25"/>
      <c r="F57" s="26">
        <f t="shared" si="5"/>
        <v>0</v>
      </c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</row>
    <row r="58" ht="13.5" customHeight="1" outlineLevel="2">
      <c r="A58" s="35" t="s">
        <v>59</v>
      </c>
      <c r="B58" s="36" t="s">
        <v>60</v>
      </c>
      <c r="C58" s="37"/>
      <c r="D58" s="38"/>
      <c r="E58" s="38"/>
      <c r="F58" s="39">
        <f>SUBTOTAL(9,F59:F62)</f>
        <v>0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ht="13.5" customHeight="1" outlineLevel="3">
      <c r="A59" s="40"/>
      <c r="B59" s="23" t="s">
        <v>61</v>
      </c>
      <c r="C59" s="24" t="s">
        <v>54</v>
      </c>
      <c r="D59" s="25">
        <v>27.0</v>
      </c>
      <c r="E59" s="25"/>
      <c r="F59" s="26">
        <f>D59*E59</f>
        <v>0</v>
      </c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</row>
    <row r="60" ht="13.5" customHeight="1" outlineLevel="3">
      <c r="A60" s="52">
        <v>155.0</v>
      </c>
      <c r="B60" s="53"/>
      <c r="C60" s="54"/>
      <c r="D60" s="55"/>
      <c r="E60" s="55"/>
      <c r="F60" s="56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</row>
    <row r="61" ht="13.5" customHeight="1" outlineLevel="3">
      <c r="A61" s="58"/>
      <c r="B61" s="29"/>
      <c r="C61" s="30"/>
      <c r="D61" s="31"/>
      <c r="E61" s="31"/>
      <c r="F61" s="32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</row>
    <row r="62" ht="13.5" customHeight="1" outlineLevel="3">
      <c r="A62" s="35">
        <v>157.0</v>
      </c>
      <c r="B62" s="36" t="s">
        <v>62</v>
      </c>
      <c r="C62" s="37"/>
      <c r="D62" s="38"/>
      <c r="E62" s="38"/>
      <c r="F62" s="39">
        <f>SUBTOTAL(9,F63:F64)</f>
        <v>0</v>
      </c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</row>
    <row r="63" ht="13.5" customHeight="1" outlineLevel="3">
      <c r="A63" s="40"/>
      <c r="B63" s="23" t="s">
        <v>63</v>
      </c>
      <c r="C63" s="24" t="s">
        <v>13</v>
      </c>
      <c r="D63" s="25">
        <v>1.0</v>
      </c>
      <c r="E63" s="25"/>
      <c r="F63" s="26">
        <f>D63*E63</f>
        <v>0</v>
      </c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</row>
    <row r="64" ht="13.5" customHeight="1" outlineLevel="3">
      <c r="A64" s="22">
        <v>158.0</v>
      </c>
      <c r="B64" s="23" t="s">
        <v>64</v>
      </c>
      <c r="C64" s="24"/>
      <c r="D64" s="25"/>
      <c r="E64" s="25"/>
      <c r="F64" s="59">
        <f>SUBTOTAL(9,F65)</f>
        <v>0</v>
      </c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</row>
    <row r="65" ht="13.5" customHeight="1" outlineLevel="3">
      <c r="A65" s="40"/>
      <c r="B65" s="23" t="s">
        <v>65</v>
      </c>
      <c r="C65" s="24" t="s">
        <v>13</v>
      </c>
      <c r="D65" s="25">
        <v>1.0</v>
      </c>
      <c r="E65" s="25"/>
      <c r="F65" s="26">
        <f>D65*E65</f>
        <v>0</v>
      </c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</row>
    <row r="66" ht="13.5" customHeight="1" outlineLevel="1">
      <c r="A66" s="18">
        <v>16.0</v>
      </c>
      <c r="B66" s="19" t="s">
        <v>66</v>
      </c>
      <c r="C66" s="20"/>
      <c r="D66" s="21"/>
      <c r="E66" s="21"/>
      <c r="F66" s="16">
        <f>F67+F70</f>
        <v>0</v>
      </c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13.5" customHeight="1" outlineLevel="2">
      <c r="A67" s="35" t="s">
        <v>67</v>
      </c>
      <c r="B67" s="36" t="s">
        <v>68</v>
      </c>
      <c r="C67" s="37"/>
      <c r="D67" s="38"/>
      <c r="E67" s="38"/>
      <c r="F67" s="39">
        <f>SUBTOTAL(9,F68:F70)</f>
        <v>0</v>
      </c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13.5" customHeight="1" outlineLevel="3">
      <c r="A68" s="40"/>
      <c r="B68" s="23" t="s">
        <v>69</v>
      </c>
      <c r="C68" s="24" t="s">
        <v>70</v>
      </c>
      <c r="D68" s="25"/>
      <c r="E68" s="25"/>
      <c r="F68" s="26">
        <f t="shared" ref="F68:F69" si="6">D68*E68</f>
        <v>0</v>
      </c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</row>
    <row r="69" ht="13.5" customHeight="1" outlineLevel="3">
      <c r="A69" s="40"/>
      <c r="B69" s="23" t="s">
        <v>71</v>
      </c>
      <c r="C69" s="24" t="s">
        <v>70</v>
      </c>
      <c r="D69" s="25">
        <f>D77*0.5</f>
        <v>97.5</v>
      </c>
      <c r="E69" s="25"/>
      <c r="F69" s="26">
        <f t="shared" si="6"/>
        <v>0</v>
      </c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</row>
    <row r="70" ht="13.5" customHeight="1" outlineLevel="2">
      <c r="A70" s="35" t="s">
        <v>72</v>
      </c>
      <c r="B70" s="36" t="s">
        <v>73</v>
      </c>
      <c r="C70" s="37"/>
      <c r="D70" s="38"/>
      <c r="E70" s="38"/>
      <c r="F70" s="39">
        <f>SUBTOTAL(9,F71)</f>
        <v>0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13.5" customHeight="1" outlineLevel="3">
      <c r="A71" s="40"/>
      <c r="B71" s="23" t="s">
        <v>74</v>
      </c>
      <c r="C71" s="24" t="s">
        <v>70</v>
      </c>
      <c r="D71" s="25" t="str">
        <f>D68</f>
        <v/>
      </c>
      <c r="E71" s="25"/>
      <c r="F71" s="26">
        <f>D71*E71</f>
        <v>0</v>
      </c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</row>
    <row r="72" ht="13.5" customHeight="1" outlineLevel="1">
      <c r="A72" s="18">
        <v>17.0</v>
      </c>
      <c r="B72" s="19" t="s">
        <v>75</v>
      </c>
      <c r="C72" s="20"/>
      <c r="D72" s="21"/>
      <c r="E72" s="21"/>
      <c r="F72" s="16">
        <f>F73+F76+F79+F82</f>
        <v>0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13.5" customHeight="1" outlineLevel="2">
      <c r="A73" s="35" t="s">
        <v>76</v>
      </c>
      <c r="B73" s="36" t="s">
        <v>77</v>
      </c>
      <c r="C73" s="37"/>
      <c r="D73" s="38"/>
      <c r="E73" s="38"/>
      <c r="F73" s="39">
        <f>SUM(F74)</f>
        <v>0</v>
      </c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13.5" customHeight="1" outlineLevel="3">
      <c r="A74" s="40"/>
      <c r="B74" s="23" t="s">
        <v>78</v>
      </c>
      <c r="C74" s="24" t="s">
        <v>19</v>
      </c>
      <c r="D74" s="25">
        <v>341.0</v>
      </c>
      <c r="E74" s="25"/>
      <c r="F74" s="26">
        <f t="shared" ref="F74:F75" si="7">D74*E74</f>
        <v>0</v>
      </c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</row>
    <row r="75" ht="13.5" customHeight="1" outlineLevel="3">
      <c r="A75" s="40"/>
      <c r="B75" s="23" t="s">
        <v>79</v>
      </c>
      <c r="C75" s="24" t="s">
        <v>11</v>
      </c>
      <c r="D75" s="25">
        <v>70.0</v>
      </c>
      <c r="E75" s="25"/>
      <c r="F75" s="26">
        <f t="shared" si="7"/>
        <v>0</v>
      </c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</row>
    <row r="76" ht="13.5" customHeight="1" outlineLevel="3">
      <c r="A76" s="35">
        <v>172.0</v>
      </c>
      <c r="B76" s="36" t="s">
        <v>80</v>
      </c>
      <c r="C76" s="37"/>
      <c r="D76" s="38"/>
      <c r="E76" s="38"/>
      <c r="F76" s="39">
        <f>SUM(F77:F78)</f>
        <v>0</v>
      </c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</row>
    <row r="77" ht="13.5" customHeight="1" outlineLevel="3">
      <c r="A77" s="40"/>
      <c r="B77" s="23" t="s">
        <v>81</v>
      </c>
      <c r="C77" s="24" t="s">
        <v>19</v>
      </c>
      <c r="D77" s="25">
        <f>D80</f>
        <v>195</v>
      </c>
      <c r="E77" s="25"/>
      <c r="F77" s="26">
        <f t="shared" ref="F77:F78" si="8">D77*E77</f>
        <v>0</v>
      </c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</row>
    <row r="78" ht="13.5" customHeight="1" outlineLevel="3">
      <c r="A78" s="40"/>
      <c r="B78" s="23" t="s">
        <v>82</v>
      </c>
      <c r="C78" s="24" t="s">
        <v>19</v>
      </c>
      <c r="D78" s="25">
        <f>D77</f>
        <v>195</v>
      </c>
      <c r="E78" s="25"/>
      <c r="F78" s="26">
        <f t="shared" si="8"/>
        <v>0</v>
      </c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</row>
    <row r="79" ht="13.5" customHeight="1" outlineLevel="3">
      <c r="A79" s="35">
        <v>174.0</v>
      </c>
      <c r="B79" s="36" t="s">
        <v>83</v>
      </c>
      <c r="C79" s="37"/>
      <c r="D79" s="38"/>
      <c r="E79" s="38"/>
      <c r="F79" s="39">
        <f>SUM(F80)</f>
        <v>0</v>
      </c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</row>
    <row r="80" ht="13.5" customHeight="1" outlineLevel="3">
      <c r="A80" s="40"/>
      <c r="B80" s="23" t="s">
        <v>84</v>
      </c>
      <c r="C80" s="24" t="s">
        <v>19</v>
      </c>
      <c r="D80" s="25">
        <v>195.0</v>
      </c>
      <c r="E80" s="25"/>
      <c r="F80" s="26">
        <f t="shared" ref="F80:F81" si="9">D80*E80</f>
        <v>0</v>
      </c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</row>
    <row r="81" ht="13.5" customHeight="1" outlineLevel="3">
      <c r="A81" s="40"/>
      <c r="B81" s="23" t="s">
        <v>85</v>
      </c>
      <c r="C81" s="24" t="s">
        <v>54</v>
      </c>
      <c r="D81" s="25">
        <v>20.0</v>
      </c>
      <c r="E81" s="25"/>
      <c r="F81" s="26">
        <f t="shared" si="9"/>
        <v>0</v>
      </c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</row>
    <row r="82" ht="13.5" customHeight="1" outlineLevel="3">
      <c r="A82" s="35">
        <v>175.0</v>
      </c>
      <c r="B82" s="36" t="s">
        <v>86</v>
      </c>
      <c r="C82" s="37"/>
      <c r="D82" s="38"/>
      <c r="E82" s="38"/>
      <c r="F82" s="39">
        <f>SUM(F83)</f>
        <v>0</v>
      </c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ht="13.5" customHeight="1" outlineLevel="3">
      <c r="A83" s="40"/>
      <c r="B83" s="23" t="s">
        <v>87</v>
      </c>
      <c r="C83" s="24" t="s">
        <v>54</v>
      </c>
      <c r="D83" s="25">
        <v>48.0</v>
      </c>
      <c r="E83" s="25"/>
      <c r="F83" s="26">
        <f>D83*E83</f>
        <v>0</v>
      </c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ht="13.5" customHeight="1" outlineLevel="3">
      <c r="A84" s="18">
        <v>18.0</v>
      </c>
      <c r="B84" s="19" t="s">
        <v>88</v>
      </c>
      <c r="C84" s="20"/>
      <c r="D84" s="21"/>
      <c r="E84" s="21"/>
      <c r="F84" s="16">
        <f>F85+F89+F91</f>
        <v>0</v>
      </c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</row>
    <row r="85" ht="13.5" customHeight="1" outlineLevel="3">
      <c r="A85" s="35">
        <v>181.0</v>
      </c>
      <c r="B85" s="36" t="s">
        <v>89</v>
      </c>
      <c r="C85" s="37"/>
      <c r="D85" s="38"/>
      <c r="E85" s="38"/>
      <c r="F85" s="39">
        <f>SUM(F86)</f>
        <v>0</v>
      </c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</row>
    <row r="86" ht="13.5" customHeight="1" outlineLevel="3">
      <c r="A86" s="40"/>
      <c r="B86" s="23" t="s">
        <v>90</v>
      </c>
      <c r="C86" s="24" t="s">
        <v>54</v>
      </c>
      <c r="D86" s="25">
        <v>15.0</v>
      </c>
      <c r="E86" s="25"/>
      <c r="F86" s="26">
        <f t="shared" ref="F86:F88" si="10">D86*E86</f>
        <v>0</v>
      </c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</row>
    <row r="87" ht="13.5" customHeight="1" outlineLevel="3">
      <c r="A87" s="40"/>
      <c r="B87" s="23" t="s">
        <v>91</v>
      </c>
      <c r="C87" s="24" t="s">
        <v>13</v>
      </c>
      <c r="D87" s="25">
        <v>1.0</v>
      </c>
      <c r="E87" s="25"/>
      <c r="F87" s="26">
        <f t="shared" si="10"/>
        <v>0</v>
      </c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</row>
    <row r="88" ht="13.5" customHeight="1" outlineLevel="3">
      <c r="A88" s="40"/>
      <c r="B88" s="23" t="s">
        <v>92</v>
      </c>
      <c r="C88" s="24" t="s">
        <v>13</v>
      </c>
      <c r="D88" s="25">
        <v>1.0</v>
      </c>
      <c r="E88" s="25"/>
      <c r="F88" s="26">
        <f t="shared" si="10"/>
        <v>0</v>
      </c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</row>
    <row r="89" ht="13.5" customHeight="1" outlineLevel="3">
      <c r="A89" s="35" t="s">
        <v>93</v>
      </c>
      <c r="B89" s="36" t="s">
        <v>94</v>
      </c>
      <c r="C89" s="37"/>
      <c r="D89" s="38"/>
      <c r="E89" s="38"/>
      <c r="F89" s="39">
        <f>SUM(F90)</f>
        <v>0</v>
      </c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</row>
    <row r="90" ht="13.5" customHeight="1" outlineLevel="3">
      <c r="A90" s="40"/>
      <c r="B90" s="23" t="s">
        <v>95</v>
      </c>
      <c r="C90" s="24" t="s">
        <v>13</v>
      </c>
      <c r="D90" s="25">
        <v>1.0</v>
      </c>
      <c r="E90" s="25"/>
      <c r="F90" s="26">
        <f>D90*E90</f>
        <v>0</v>
      </c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</row>
    <row r="91" ht="13.5" customHeight="1" outlineLevel="3">
      <c r="A91" s="35" t="s">
        <v>96</v>
      </c>
      <c r="B91" s="36" t="s">
        <v>97</v>
      </c>
      <c r="C91" s="37"/>
      <c r="D91" s="38"/>
      <c r="E91" s="38"/>
      <c r="F91" s="39">
        <f>SUM(F92:F102)</f>
        <v>0</v>
      </c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</row>
    <row r="92" ht="13.5" customHeight="1" outlineLevel="3">
      <c r="A92" s="40"/>
      <c r="B92" s="23" t="s">
        <v>98</v>
      </c>
      <c r="C92" s="24"/>
      <c r="D92" s="25"/>
      <c r="E92" s="25"/>
      <c r="F92" s="26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</row>
    <row r="93" ht="13.5" customHeight="1" outlineLevel="3">
      <c r="A93" s="40"/>
      <c r="B93" s="50" t="s">
        <v>99</v>
      </c>
      <c r="C93" s="24" t="s">
        <v>19</v>
      </c>
      <c r="D93" s="25">
        <f>8*3.4</f>
        <v>27.2</v>
      </c>
      <c r="E93" s="25"/>
      <c r="F93" s="26">
        <f t="shared" ref="F93:F102" si="11">D93*E93</f>
        <v>0</v>
      </c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  <c r="Z93" s="51"/>
      <c r="AA93" s="51"/>
    </row>
    <row r="94" ht="13.5" customHeight="1" outlineLevel="3">
      <c r="A94" s="40"/>
      <c r="B94" s="50" t="s">
        <v>100</v>
      </c>
      <c r="C94" s="24" t="s">
        <v>19</v>
      </c>
      <c r="D94" s="25">
        <f>D93*2</f>
        <v>54.4</v>
      </c>
      <c r="E94" s="25"/>
      <c r="F94" s="26">
        <f t="shared" si="11"/>
        <v>0</v>
      </c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51"/>
      <c r="AA94" s="51"/>
    </row>
    <row r="95" ht="13.5" customHeight="1" outlineLevel="3">
      <c r="A95" s="40"/>
      <c r="B95" s="50" t="s">
        <v>101</v>
      </c>
      <c r="C95" s="24" t="s">
        <v>70</v>
      </c>
      <c r="D95" s="25">
        <f>8*0.3*0.2</f>
        <v>0.48</v>
      </c>
      <c r="E95" s="25"/>
      <c r="F95" s="26">
        <f t="shared" si="11"/>
        <v>0</v>
      </c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1"/>
    </row>
    <row r="96" ht="13.5" customHeight="1" outlineLevel="3">
      <c r="A96" s="40"/>
      <c r="B96" s="50" t="s">
        <v>102</v>
      </c>
      <c r="C96" s="24" t="s">
        <v>70</v>
      </c>
      <c r="D96" s="25">
        <f>0.3*0.2*12.6</f>
        <v>0.756</v>
      </c>
      <c r="E96" s="25"/>
      <c r="F96" s="26">
        <f t="shared" si="11"/>
        <v>0</v>
      </c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</row>
    <row r="97" ht="13.5" customHeight="1" outlineLevel="3">
      <c r="A97" s="40"/>
      <c r="B97" s="50" t="s">
        <v>103</v>
      </c>
      <c r="C97" s="24" t="s">
        <v>19</v>
      </c>
      <c r="D97" s="25">
        <f>3.4*12.6-2</f>
        <v>40.84</v>
      </c>
      <c r="E97" s="25"/>
      <c r="F97" s="26">
        <f t="shared" si="11"/>
        <v>0</v>
      </c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</row>
    <row r="98" ht="13.5" customHeight="1" outlineLevel="3">
      <c r="A98" s="40"/>
      <c r="B98" s="50" t="s">
        <v>104</v>
      </c>
      <c r="C98" s="24" t="s">
        <v>19</v>
      </c>
      <c r="D98" s="25">
        <f t="shared" ref="D98:D99" si="12">3*6.6</f>
        <v>19.8</v>
      </c>
      <c r="E98" s="25"/>
      <c r="F98" s="26">
        <f t="shared" si="11"/>
        <v>0</v>
      </c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</row>
    <row r="99" ht="13.5" customHeight="1" outlineLevel="3">
      <c r="A99" s="40"/>
      <c r="B99" s="50" t="s">
        <v>105</v>
      </c>
      <c r="C99" s="24" t="s">
        <v>19</v>
      </c>
      <c r="D99" s="25">
        <f t="shared" si="12"/>
        <v>19.8</v>
      </c>
      <c r="E99" s="25"/>
      <c r="F99" s="26">
        <f t="shared" si="11"/>
        <v>0</v>
      </c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1"/>
    </row>
    <row r="100" ht="13.5" customHeight="1" outlineLevel="3">
      <c r="A100" s="40"/>
      <c r="B100" s="50" t="s">
        <v>106</v>
      </c>
      <c r="C100" s="24" t="s">
        <v>54</v>
      </c>
      <c r="D100" s="25">
        <v>9.0</v>
      </c>
      <c r="E100" s="25"/>
      <c r="F100" s="26">
        <f t="shared" si="11"/>
        <v>0</v>
      </c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</row>
    <row r="101" ht="13.5" customHeight="1" outlineLevel="3">
      <c r="A101" s="40"/>
      <c r="B101" s="50" t="s">
        <v>107</v>
      </c>
      <c r="C101" s="24" t="s">
        <v>13</v>
      </c>
      <c r="D101" s="25">
        <v>1.0</v>
      </c>
      <c r="E101" s="25"/>
      <c r="F101" s="26">
        <f t="shared" si="11"/>
        <v>0</v>
      </c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</row>
    <row r="102" ht="13.5" customHeight="1" outlineLevel="3">
      <c r="A102" s="40"/>
      <c r="B102" s="50" t="s">
        <v>108</v>
      </c>
      <c r="C102" s="24" t="s">
        <v>11</v>
      </c>
      <c r="D102" s="25">
        <v>8.0</v>
      </c>
      <c r="E102" s="25"/>
      <c r="F102" s="26">
        <f t="shared" si="11"/>
        <v>0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</row>
    <row r="103" ht="13.5" customHeight="1" outlineLevel="3">
      <c r="A103" s="35" t="s">
        <v>109</v>
      </c>
      <c r="B103" s="36" t="s">
        <v>110</v>
      </c>
      <c r="C103" s="37"/>
      <c r="D103" s="38"/>
      <c r="E103" s="38"/>
      <c r="F103" s="39">
        <f>SUM(F104)</f>
        <v>0</v>
      </c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</row>
    <row r="104" ht="13.5" customHeight="1" outlineLevel="3">
      <c r="A104" s="40"/>
      <c r="B104" s="23" t="s">
        <v>111</v>
      </c>
      <c r="C104" s="24" t="s">
        <v>13</v>
      </c>
      <c r="D104" s="25">
        <v>1.0</v>
      </c>
      <c r="E104" s="25"/>
      <c r="F104" s="26">
        <f>D104*E104</f>
        <v>0</v>
      </c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</row>
    <row r="105" ht="13.5" customHeight="1">
      <c r="A105" s="12">
        <v>2.0</v>
      </c>
      <c r="B105" s="13" t="s">
        <v>112</v>
      </c>
      <c r="C105" s="14"/>
      <c r="D105" s="15"/>
      <c r="E105" s="15"/>
      <c r="F105" s="34">
        <f>F106</f>
        <v>0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</row>
    <row r="106" ht="13.5" customHeight="1" outlineLevel="1">
      <c r="A106" s="18">
        <v>23.0</v>
      </c>
      <c r="B106" s="19" t="s">
        <v>113</v>
      </c>
      <c r="C106" s="20"/>
      <c r="D106" s="21"/>
      <c r="E106" s="21"/>
      <c r="F106" s="16">
        <f>F107+F109+F111</f>
        <v>0</v>
      </c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13.5" customHeight="1" outlineLevel="2">
      <c r="A107" s="35" t="s">
        <v>114</v>
      </c>
      <c r="B107" s="36" t="s">
        <v>115</v>
      </c>
      <c r="C107" s="37"/>
      <c r="D107" s="38"/>
      <c r="E107" s="38"/>
      <c r="F107" s="39">
        <f>SUM(F108)</f>
        <v>0</v>
      </c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13.5" customHeight="1" outlineLevel="3">
      <c r="A108" s="40"/>
      <c r="B108" s="23" t="s">
        <v>116</v>
      </c>
      <c r="C108" s="24" t="s">
        <v>70</v>
      </c>
      <c r="D108" s="25">
        <f>109*0.2</f>
        <v>21.8</v>
      </c>
      <c r="E108" s="25"/>
      <c r="F108" s="26">
        <f>D108*E108</f>
        <v>0</v>
      </c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</row>
    <row r="109" ht="13.5" customHeight="1" outlineLevel="2">
      <c r="A109" s="35" t="s">
        <v>117</v>
      </c>
      <c r="B109" s="36" t="s">
        <v>118</v>
      </c>
      <c r="C109" s="37"/>
      <c r="D109" s="38"/>
      <c r="E109" s="38"/>
      <c r="F109" s="39">
        <f>SUM(F110)</f>
        <v>0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13.5" customHeight="1" outlineLevel="3">
      <c r="A110" s="40"/>
      <c r="B110" s="23" t="s">
        <v>119</v>
      </c>
      <c r="C110" s="24" t="s">
        <v>19</v>
      </c>
      <c r="D110" s="25">
        <v>83.0</v>
      </c>
      <c r="E110" s="25"/>
      <c r="F110" s="26">
        <f>D110*E110</f>
        <v>0</v>
      </c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</row>
    <row r="111" ht="13.5" customHeight="1" outlineLevel="2">
      <c r="A111" s="35" t="s">
        <v>120</v>
      </c>
      <c r="B111" s="36" t="s">
        <v>121</v>
      </c>
      <c r="C111" s="37"/>
      <c r="D111" s="38"/>
      <c r="E111" s="38"/>
      <c r="F111" s="39">
        <f>SUM(F112)</f>
        <v>0</v>
      </c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13.5" customHeight="1" outlineLevel="3">
      <c r="A112" s="40"/>
      <c r="B112" s="23" t="s">
        <v>122</v>
      </c>
      <c r="C112" s="24" t="s">
        <v>19</v>
      </c>
      <c r="D112" s="25">
        <f>75*0.25*1.05+5</f>
        <v>24.6875</v>
      </c>
      <c r="E112" s="25"/>
      <c r="F112" s="26">
        <f>D112*E112</f>
        <v>0</v>
      </c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</row>
    <row r="113" ht="13.5" customHeight="1">
      <c r="A113" s="60">
        <v>3.0</v>
      </c>
      <c r="B113" s="61" t="s">
        <v>123</v>
      </c>
      <c r="C113" s="62"/>
      <c r="D113" s="15"/>
      <c r="E113" s="15"/>
      <c r="F113" s="34">
        <f>F114+F142+F151</f>
        <v>0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</row>
    <row r="114" ht="13.5" customHeight="1" outlineLevel="1">
      <c r="A114" s="18">
        <v>32.0</v>
      </c>
      <c r="B114" s="19" t="s">
        <v>124</v>
      </c>
      <c r="C114" s="20"/>
      <c r="D114" s="21"/>
      <c r="E114" s="21"/>
      <c r="F114" s="16">
        <f>F115+F117+F135</f>
        <v>0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13.5" customHeight="1" outlineLevel="2">
      <c r="A115" s="35">
        <v>324.0</v>
      </c>
      <c r="B115" s="36" t="s">
        <v>125</v>
      </c>
      <c r="C115" s="37"/>
      <c r="D115" s="38"/>
      <c r="E115" s="38"/>
      <c r="F115" s="39">
        <f>SUM(F116)</f>
        <v>0</v>
      </c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13.5" customHeight="1" outlineLevel="3">
      <c r="A116" s="40"/>
      <c r="B116" s="23" t="s">
        <v>126</v>
      </c>
      <c r="C116" s="24" t="s">
        <v>70</v>
      </c>
      <c r="D116" s="25">
        <f>51*1*0.6+51*0.1*1.5</f>
        <v>38.25</v>
      </c>
      <c r="E116" s="25"/>
      <c r="F116" s="26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</row>
    <row r="117" ht="13.5" customHeight="1" outlineLevel="3">
      <c r="A117" s="35" t="s">
        <v>127</v>
      </c>
      <c r="B117" s="36" t="s">
        <v>128</v>
      </c>
      <c r="C117" s="37"/>
      <c r="D117" s="38"/>
      <c r="E117" s="38"/>
      <c r="F117" s="39">
        <f>SUM(F118:F134)</f>
        <v>0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</row>
    <row r="118" ht="13.5" customHeight="1" outlineLevel="3">
      <c r="A118" s="23"/>
      <c r="B118" s="63" t="s">
        <v>129</v>
      </c>
      <c r="C118" s="24" t="s">
        <v>13</v>
      </c>
      <c r="D118" s="25">
        <v>1.0</v>
      </c>
      <c r="E118" s="25"/>
      <c r="F118" s="26">
        <f t="shared" ref="F118:F122" si="13">D118*E118</f>
        <v>0</v>
      </c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</row>
    <row r="119" ht="13.5" customHeight="1" outlineLevel="3">
      <c r="A119" s="23"/>
      <c r="B119" s="50" t="s">
        <v>130</v>
      </c>
      <c r="C119" s="24" t="s">
        <v>19</v>
      </c>
      <c r="D119" s="25">
        <v>90.0</v>
      </c>
      <c r="E119" s="25"/>
      <c r="F119" s="26">
        <f t="shared" si="13"/>
        <v>0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</row>
    <row r="120" ht="13.5" customHeight="1" outlineLevel="3">
      <c r="A120" s="23"/>
      <c r="B120" s="50" t="s">
        <v>131</v>
      </c>
      <c r="C120" s="24" t="s">
        <v>19</v>
      </c>
      <c r="D120" s="25">
        <v>90.0</v>
      </c>
      <c r="E120" s="25"/>
      <c r="F120" s="26">
        <f t="shared" si="13"/>
        <v>0</v>
      </c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</row>
    <row r="121" ht="13.5" customHeight="1" outlineLevel="3">
      <c r="A121" s="23"/>
      <c r="B121" s="50" t="s">
        <v>132</v>
      </c>
      <c r="C121" s="24" t="s">
        <v>19</v>
      </c>
      <c r="D121" s="25">
        <v>90.0</v>
      </c>
      <c r="E121" s="25"/>
      <c r="F121" s="26">
        <f t="shared" si="13"/>
        <v>0</v>
      </c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</row>
    <row r="122" ht="13.5" customHeight="1" outlineLevel="3">
      <c r="A122" s="23"/>
      <c r="B122" s="50" t="s">
        <v>133</v>
      </c>
      <c r="C122" s="24" t="s">
        <v>19</v>
      </c>
      <c r="D122" s="25">
        <v>90.0</v>
      </c>
      <c r="E122" s="25"/>
      <c r="F122" s="26">
        <f t="shared" si="13"/>
        <v>0</v>
      </c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</row>
    <row r="123" ht="13.5" customHeight="1" outlineLevel="3">
      <c r="A123" s="23"/>
      <c r="B123" s="63" t="s">
        <v>134</v>
      </c>
      <c r="C123" s="24"/>
      <c r="D123" s="25"/>
      <c r="E123" s="25"/>
      <c r="F123" s="26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</row>
    <row r="124" ht="13.5" customHeight="1" outlineLevel="3">
      <c r="A124" s="23"/>
      <c r="B124" s="50" t="s">
        <v>135</v>
      </c>
      <c r="C124" s="24" t="s">
        <v>54</v>
      </c>
      <c r="D124" s="25">
        <f>45/0.6*7.2</f>
        <v>540</v>
      </c>
      <c r="E124" s="25"/>
      <c r="F124" s="26">
        <f t="shared" ref="F124:F131" si="14">D124*E124</f>
        <v>0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</row>
    <row r="125" ht="13.5" customHeight="1" outlineLevel="3">
      <c r="A125" s="23"/>
      <c r="B125" s="50" t="s">
        <v>136</v>
      </c>
      <c r="C125" s="24" t="s">
        <v>19</v>
      </c>
      <c r="D125" s="25">
        <v>324.0</v>
      </c>
      <c r="E125" s="25"/>
      <c r="F125" s="26">
        <f t="shared" si="14"/>
        <v>0</v>
      </c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  <c r="Z125" s="51"/>
      <c r="AA125" s="51"/>
    </row>
    <row r="126" ht="13.5" customHeight="1" outlineLevel="3">
      <c r="A126" s="23"/>
      <c r="B126" s="50" t="s">
        <v>137</v>
      </c>
      <c r="C126" s="24" t="s">
        <v>54</v>
      </c>
      <c r="D126" s="25">
        <f>45/0.6*7.2</f>
        <v>540</v>
      </c>
      <c r="E126" s="25"/>
      <c r="F126" s="26">
        <f t="shared" si="14"/>
        <v>0</v>
      </c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</row>
    <row r="127" ht="13.5" customHeight="1" outlineLevel="3">
      <c r="A127" s="23"/>
      <c r="B127" s="50" t="s">
        <v>138</v>
      </c>
      <c r="C127" s="24" t="s">
        <v>19</v>
      </c>
      <c r="D127" s="25">
        <v>324.0</v>
      </c>
      <c r="E127" s="25"/>
      <c r="F127" s="26">
        <f t="shared" si="14"/>
        <v>0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</row>
    <row r="128" ht="13.5" customHeight="1" outlineLevel="3">
      <c r="A128" s="23"/>
      <c r="B128" s="50" t="s">
        <v>137</v>
      </c>
      <c r="C128" s="24" t="s">
        <v>54</v>
      </c>
      <c r="D128" s="25">
        <f>45/0.6*7.2</f>
        <v>540</v>
      </c>
      <c r="E128" s="25"/>
      <c r="F128" s="26">
        <f t="shared" si="14"/>
        <v>0</v>
      </c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</row>
    <row r="129" ht="13.5" customHeight="1" outlineLevel="3">
      <c r="A129" s="23"/>
      <c r="B129" s="50" t="s">
        <v>138</v>
      </c>
      <c r="C129" s="24" t="s">
        <v>19</v>
      </c>
      <c r="D129" s="25">
        <v>324.0</v>
      </c>
      <c r="E129" s="25"/>
      <c r="F129" s="26">
        <f t="shared" si="14"/>
        <v>0</v>
      </c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</row>
    <row r="130" ht="13.5" customHeight="1" outlineLevel="3">
      <c r="A130" s="23"/>
      <c r="B130" s="50" t="s">
        <v>139</v>
      </c>
      <c r="C130" s="24" t="s">
        <v>19</v>
      </c>
      <c r="D130" s="25">
        <v>324.0</v>
      </c>
      <c r="E130" s="25"/>
      <c r="F130" s="26">
        <f t="shared" si="14"/>
        <v>0</v>
      </c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</row>
    <row r="131" ht="13.5" customHeight="1" outlineLevel="3">
      <c r="A131" s="23"/>
      <c r="B131" s="50" t="s">
        <v>140</v>
      </c>
      <c r="C131" s="24" t="s">
        <v>13</v>
      </c>
      <c r="D131" s="25">
        <v>1.0</v>
      </c>
      <c r="E131" s="25"/>
      <c r="F131" s="26">
        <f t="shared" si="14"/>
        <v>0</v>
      </c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</row>
    <row r="132" ht="13.5" customHeight="1" outlineLevel="3">
      <c r="A132" s="23"/>
      <c r="B132" s="63" t="s">
        <v>141</v>
      </c>
      <c r="C132" s="24"/>
      <c r="D132" s="25"/>
      <c r="E132" s="25"/>
      <c r="F132" s="26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</row>
    <row r="133" ht="13.5" customHeight="1" outlineLevel="3">
      <c r="A133" s="23"/>
      <c r="B133" s="50" t="s">
        <v>142</v>
      </c>
      <c r="C133" s="24" t="s">
        <v>19</v>
      </c>
      <c r="D133" s="25">
        <f t="shared" ref="D133:D134" si="15">7.5*6+5.5*3</f>
        <v>61.5</v>
      </c>
      <c r="E133" s="25"/>
      <c r="F133" s="26">
        <f t="shared" ref="F133:F134" si="16">D133*E133</f>
        <v>0</v>
      </c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</row>
    <row r="134" ht="13.5" customHeight="1" outlineLevel="3">
      <c r="A134" s="23"/>
      <c r="B134" s="50" t="s">
        <v>139</v>
      </c>
      <c r="C134" s="24" t="s">
        <v>19</v>
      </c>
      <c r="D134" s="25">
        <f t="shared" si="15"/>
        <v>61.5</v>
      </c>
      <c r="E134" s="25"/>
      <c r="F134" s="26">
        <f t="shared" si="16"/>
        <v>0</v>
      </c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</row>
    <row r="135" ht="13.5" customHeight="1" outlineLevel="3">
      <c r="A135" s="35">
        <v>328.0</v>
      </c>
      <c r="B135" s="36" t="s">
        <v>143</v>
      </c>
      <c r="C135" s="37"/>
      <c r="D135" s="38"/>
      <c r="E135" s="38"/>
      <c r="F135" s="39">
        <f>SUM(F136:F141)</f>
        <v>0</v>
      </c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</row>
    <row r="136" ht="13.5" customHeight="1" outlineLevel="3">
      <c r="A136" s="23"/>
      <c r="B136" s="23" t="s">
        <v>144</v>
      </c>
      <c r="C136" s="24" t="s">
        <v>19</v>
      </c>
      <c r="D136" s="25">
        <v>181.0</v>
      </c>
      <c r="E136" s="25"/>
      <c r="F136" s="26">
        <f t="shared" ref="F136:F141" si="17">D136*E136</f>
        <v>0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</row>
    <row r="137" ht="13.5" customHeight="1" outlineLevel="3">
      <c r="A137" s="23"/>
      <c r="B137" s="23" t="s">
        <v>145</v>
      </c>
      <c r="C137" s="24" t="s">
        <v>19</v>
      </c>
      <c r="D137" s="25">
        <f>14.5+10.3</f>
        <v>24.8</v>
      </c>
      <c r="E137" s="25"/>
      <c r="F137" s="26">
        <f t="shared" si="17"/>
        <v>0</v>
      </c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</row>
    <row r="138" ht="13.5" customHeight="1" outlineLevel="3">
      <c r="A138" s="23"/>
      <c r="B138" s="23" t="s">
        <v>146</v>
      </c>
      <c r="C138" s="24" t="s">
        <v>54</v>
      </c>
      <c r="D138" s="25">
        <f>'Avatäited'!G14-'Tabel välja'!G9+42+6*10</f>
        <v>348.44</v>
      </c>
      <c r="E138" s="25"/>
      <c r="F138" s="26">
        <f t="shared" si="17"/>
        <v>0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</row>
    <row r="139" ht="13.5" customHeight="1" outlineLevel="3">
      <c r="A139" s="23"/>
      <c r="B139" s="23" t="s">
        <v>147</v>
      </c>
      <c r="C139" s="24" t="s">
        <v>19</v>
      </c>
      <c r="D139" s="25">
        <v>37.5</v>
      </c>
      <c r="E139" s="25"/>
      <c r="F139" s="26">
        <f t="shared" si="17"/>
        <v>0</v>
      </c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</row>
    <row r="140" ht="13.5" customHeight="1" outlineLevel="3">
      <c r="A140" s="23"/>
      <c r="B140" s="23" t="s">
        <v>148</v>
      </c>
      <c r="C140" s="24" t="s">
        <v>19</v>
      </c>
      <c r="D140" s="25">
        <f>1.7*3+6*1.6</f>
        <v>14.7</v>
      </c>
      <c r="E140" s="25"/>
      <c r="F140" s="26">
        <f t="shared" si="17"/>
        <v>0</v>
      </c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</row>
    <row r="141" ht="13.5" customHeight="1" outlineLevel="3">
      <c r="A141" s="23"/>
      <c r="B141" s="23" t="s">
        <v>149</v>
      </c>
      <c r="C141" s="24" t="s">
        <v>19</v>
      </c>
      <c r="D141" s="25">
        <f>36</f>
        <v>36</v>
      </c>
      <c r="E141" s="25"/>
      <c r="F141" s="26">
        <f t="shared" si="17"/>
        <v>0</v>
      </c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</row>
    <row r="142" ht="13.5" customHeight="1" outlineLevel="1">
      <c r="A142" s="18">
        <v>33.0</v>
      </c>
      <c r="B142" s="19" t="s">
        <v>150</v>
      </c>
      <c r="C142" s="20"/>
      <c r="D142" s="21"/>
      <c r="E142" s="21"/>
      <c r="F142" s="16">
        <f>F143</f>
        <v>0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13.5" customHeight="1" outlineLevel="3">
      <c r="A143" s="35">
        <v>335.0</v>
      </c>
      <c r="B143" s="36" t="s">
        <v>151</v>
      </c>
      <c r="C143" s="37"/>
      <c r="D143" s="38"/>
      <c r="E143" s="38"/>
      <c r="F143" s="39">
        <f>SUM(F144:F149)</f>
        <v>0</v>
      </c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</row>
    <row r="144" ht="13.5" customHeight="1" outlineLevel="3">
      <c r="A144" s="40"/>
      <c r="B144" s="23" t="s">
        <v>152</v>
      </c>
      <c r="C144" s="24" t="s">
        <v>19</v>
      </c>
      <c r="D144" s="25">
        <v>360.0</v>
      </c>
      <c r="E144" s="25"/>
      <c r="F144" s="26">
        <f t="shared" ref="F144:F150" si="18">D144*E144</f>
        <v>0</v>
      </c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</row>
    <row r="145" ht="13.5" customHeight="1" outlineLevel="3">
      <c r="A145" s="40"/>
      <c r="B145" s="23" t="s">
        <v>153</v>
      </c>
      <c r="C145" s="24" t="s">
        <v>54</v>
      </c>
      <c r="D145" s="25">
        <v>139.4</v>
      </c>
      <c r="E145" s="25"/>
      <c r="F145" s="26">
        <f t="shared" si="18"/>
        <v>0</v>
      </c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</row>
    <row r="146" ht="13.5" customHeight="1" outlineLevel="3">
      <c r="A146" s="40"/>
      <c r="B146" s="23" t="s">
        <v>154</v>
      </c>
      <c r="C146" s="24" t="s">
        <v>54</v>
      </c>
      <c r="D146" s="25">
        <f>17*8.2</f>
        <v>139.4</v>
      </c>
      <c r="E146" s="25"/>
      <c r="F146" s="26">
        <f t="shared" si="18"/>
        <v>0</v>
      </c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</row>
    <row r="147" ht="13.5" customHeight="1" outlineLevel="3">
      <c r="A147" s="40"/>
      <c r="B147" s="23" t="s">
        <v>155</v>
      </c>
      <c r="C147" s="24" t="s">
        <v>54</v>
      </c>
      <c r="D147" s="25">
        <f>8.2/0.15*16.8</f>
        <v>918.4</v>
      </c>
      <c r="E147" s="25"/>
      <c r="F147" s="26">
        <f t="shared" si="18"/>
        <v>0</v>
      </c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</row>
    <row r="148" ht="13.5" customHeight="1" outlineLevel="3">
      <c r="A148" s="40"/>
      <c r="B148" s="23" t="s">
        <v>156</v>
      </c>
      <c r="C148" s="24" t="s">
        <v>19</v>
      </c>
      <c r="D148" s="25">
        <v>360.0</v>
      </c>
      <c r="E148" s="25"/>
      <c r="F148" s="26">
        <f t="shared" si="18"/>
        <v>0</v>
      </c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</row>
    <row r="149" ht="13.5" customHeight="1" outlineLevel="3">
      <c r="A149" s="40"/>
      <c r="B149" s="23" t="s">
        <v>157</v>
      </c>
      <c r="C149" s="24" t="s">
        <v>19</v>
      </c>
      <c r="D149" s="25">
        <v>360.0</v>
      </c>
      <c r="E149" s="25"/>
      <c r="F149" s="26">
        <f t="shared" si="18"/>
        <v>0</v>
      </c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</row>
    <row r="150" ht="13.5" customHeight="1" outlineLevel="3">
      <c r="A150" s="40"/>
      <c r="B150" s="23" t="s">
        <v>139</v>
      </c>
      <c r="C150" s="24" t="s">
        <v>19</v>
      </c>
      <c r="D150" s="25">
        <f>D145</f>
        <v>139.4</v>
      </c>
      <c r="E150" s="25"/>
      <c r="F150" s="26">
        <f t="shared" si="18"/>
        <v>0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</row>
    <row r="151" ht="13.5" customHeight="1" outlineLevel="1">
      <c r="A151" s="18">
        <v>34.0</v>
      </c>
      <c r="B151" s="19" t="s">
        <v>158</v>
      </c>
      <c r="C151" s="20"/>
      <c r="D151" s="21"/>
      <c r="E151" s="21"/>
      <c r="F151" s="16">
        <f>F152+F153</f>
        <v>0</v>
      </c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13.5" customHeight="1" outlineLevel="2">
      <c r="A152" s="35">
        <v>342.0</v>
      </c>
      <c r="B152" s="36" t="s">
        <v>118</v>
      </c>
      <c r="C152" s="37"/>
      <c r="D152" s="38"/>
      <c r="E152" s="38"/>
      <c r="F152" s="39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</row>
    <row r="153" ht="13.5" customHeight="1" outlineLevel="2">
      <c r="A153" s="35">
        <v>345.0</v>
      </c>
      <c r="B153" s="36" t="s">
        <v>151</v>
      </c>
      <c r="C153" s="37"/>
      <c r="D153" s="38"/>
      <c r="E153" s="38"/>
      <c r="F153" s="39">
        <f>SUM(F154:F155)</f>
        <v>0</v>
      </c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</row>
    <row r="154" ht="13.5" customHeight="1" outlineLevel="2">
      <c r="A154" s="40"/>
      <c r="B154" s="23" t="s">
        <v>159</v>
      </c>
      <c r="C154" s="24" t="s">
        <v>13</v>
      </c>
      <c r="D154" s="25">
        <v>6.0</v>
      </c>
      <c r="E154" s="25"/>
      <c r="F154" s="26">
        <f t="shared" ref="F154:F155" si="19">D154*E154</f>
        <v>0</v>
      </c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</row>
    <row r="155" ht="13.5" customHeight="1" outlineLevel="3">
      <c r="A155" s="40"/>
      <c r="B155" s="23" t="s">
        <v>160</v>
      </c>
      <c r="C155" s="24" t="s">
        <v>13</v>
      </c>
      <c r="D155" s="25">
        <v>2.0</v>
      </c>
      <c r="E155" s="25"/>
      <c r="F155" s="26">
        <f t="shared" si="19"/>
        <v>0</v>
      </c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</row>
    <row r="156" ht="13.5" customHeight="1">
      <c r="A156" s="12">
        <v>4.0</v>
      </c>
      <c r="B156" s="13" t="s">
        <v>161</v>
      </c>
      <c r="C156" s="14"/>
      <c r="D156" s="15"/>
      <c r="E156" s="15"/>
      <c r="F156" s="34">
        <f>F157+F160+F168+F176+F179</f>
        <v>0</v>
      </c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</row>
    <row r="157" ht="13.5" customHeight="1" outlineLevel="1">
      <c r="A157" s="18">
        <v>41.0</v>
      </c>
      <c r="B157" s="19" t="s">
        <v>162</v>
      </c>
      <c r="C157" s="20"/>
      <c r="D157" s="21"/>
      <c r="E157" s="21"/>
      <c r="F157" s="16">
        <f>F158</f>
        <v>0</v>
      </c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13.5" customHeight="1" outlineLevel="1">
      <c r="A158" s="35" t="s">
        <v>163</v>
      </c>
      <c r="B158" s="36" t="s">
        <v>164</v>
      </c>
      <c r="C158" s="37"/>
      <c r="D158" s="38"/>
      <c r="E158" s="38"/>
      <c r="F158" s="39">
        <f>SUM(F159)</f>
        <v>0</v>
      </c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13.5" customHeight="1" outlineLevel="1">
      <c r="A159" s="40"/>
      <c r="B159" s="23" t="s">
        <v>165</v>
      </c>
      <c r="C159" s="24" t="s">
        <v>11</v>
      </c>
      <c r="D159" s="25">
        <v>12.0</v>
      </c>
      <c r="E159" s="25"/>
      <c r="F159" s="26">
        <f>D159*E159</f>
        <v>0</v>
      </c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13.5" customHeight="1" outlineLevel="1">
      <c r="A160" s="18">
        <v>42.0</v>
      </c>
      <c r="B160" s="19" t="s">
        <v>166</v>
      </c>
      <c r="C160" s="20"/>
      <c r="D160" s="21"/>
      <c r="E160" s="21"/>
      <c r="F160" s="16">
        <f>F161+F164</f>
        <v>0</v>
      </c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13.5" customHeight="1" outlineLevel="2">
      <c r="A161" s="35" t="s">
        <v>167</v>
      </c>
      <c r="B161" s="36" t="s">
        <v>168</v>
      </c>
      <c r="C161" s="37"/>
      <c r="D161" s="38"/>
      <c r="E161" s="38"/>
      <c r="F161" s="39">
        <f>SUM(F162:F163)</f>
        <v>0</v>
      </c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13.5" customHeight="1" outlineLevel="3">
      <c r="A162" s="40"/>
      <c r="B162" s="23" t="s">
        <v>169</v>
      </c>
      <c r="C162" s="24" t="s">
        <v>11</v>
      </c>
      <c r="D162" s="25">
        <f>'Avatäited'!H14</f>
        <v>43.47</v>
      </c>
      <c r="E162" s="25"/>
      <c r="F162" s="26">
        <f t="shared" ref="F162:F163" si="20">D162*E162</f>
        <v>0</v>
      </c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51"/>
    </row>
    <row r="163" ht="13.5" customHeight="1" outlineLevel="3">
      <c r="A163" s="40"/>
      <c r="B163" s="23" t="s">
        <v>170</v>
      </c>
      <c r="C163" s="24" t="s">
        <v>54</v>
      </c>
      <c r="D163" s="25">
        <f>'Avatäited'!G9*2</f>
        <v>123.84</v>
      </c>
      <c r="E163" s="25"/>
      <c r="F163" s="26">
        <f t="shared" si="20"/>
        <v>0</v>
      </c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51"/>
    </row>
    <row r="164" ht="13.5" customHeight="1" outlineLevel="2">
      <c r="A164" s="35">
        <v>426.0</v>
      </c>
      <c r="B164" s="36" t="s">
        <v>171</v>
      </c>
      <c r="C164" s="37"/>
      <c r="D164" s="38"/>
      <c r="E164" s="38"/>
      <c r="F164" s="39">
        <f>SUM(F165:F167)</f>
        <v>0</v>
      </c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13.5" customHeight="1" outlineLevel="3">
      <c r="A165" s="40"/>
      <c r="B165" s="23" t="s">
        <v>172</v>
      </c>
      <c r="C165" s="24" t="s">
        <v>19</v>
      </c>
      <c r="D165" s="25">
        <f>'Avatäited'!F14-'Avatäited'!F9</f>
        <v>53.5007</v>
      </c>
      <c r="E165" s="25"/>
      <c r="F165" s="26">
        <f t="shared" ref="F165:F167" si="21">D165*E165</f>
        <v>0</v>
      </c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1"/>
    </row>
    <row r="166" ht="13.5" customHeight="1" outlineLevel="3">
      <c r="A166" s="40"/>
      <c r="B166" s="23" t="s">
        <v>170</v>
      </c>
      <c r="C166" s="24" t="s">
        <v>54</v>
      </c>
      <c r="D166" s="25">
        <f>SUM('Avatäited'!G5+'Avatäited'!G6+'Avatäited'!G7+'Avatäited'!G8+'Avatäited'!G10+'Avatäited'!G11+'Avatäited'!G12)</f>
        <v>184.52</v>
      </c>
      <c r="E166" s="25"/>
      <c r="F166" s="26">
        <f t="shared" si="21"/>
        <v>0</v>
      </c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1"/>
    </row>
    <row r="167" ht="13.5" customHeight="1" outlineLevel="3">
      <c r="A167" s="40"/>
      <c r="B167" s="23" t="s">
        <v>173</v>
      </c>
      <c r="C167" s="24" t="s">
        <v>54</v>
      </c>
      <c r="D167" s="25">
        <f>D162</f>
        <v>43.47</v>
      </c>
      <c r="E167" s="25"/>
      <c r="F167" s="26">
        <f t="shared" si="21"/>
        <v>0</v>
      </c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1"/>
    </row>
    <row r="168" ht="13.5" customHeight="1" outlineLevel="1">
      <c r="A168" s="18">
        <v>43.0</v>
      </c>
      <c r="B168" s="19" t="s">
        <v>174</v>
      </c>
      <c r="C168" s="20"/>
      <c r="D168" s="21"/>
      <c r="E168" s="21"/>
      <c r="F168" s="16">
        <f>F169+F172+F174</f>
        <v>0</v>
      </c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13.5" customHeight="1" outlineLevel="2">
      <c r="A169" s="35" t="s">
        <v>175</v>
      </c>
      <c r="B169" s="36" t="s">
        <v>176</v>
      </c>
      <c r="C169" s="37"/>
      <c r="D169" s="38"/>
      <c r="E169" s="38"/>
      <c r="F169" s="39">
        <f>SUM(F170:F171)</f>
        <v>0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13.5" customHeight="1" outlineLevel="3">
      <c r="A170" s="40"/>
      <c r="B170" s="23" t="s">
        <v>177</v>
      </c>
      <c r="C170" s="24" t="s">
        <v>13</v>
      </c>
      <c r="D170" s="25">
        <v>1.0</v>
      </c>
      <c r="E170" s="25"/>
      <c r="F170" s="26">
        <f t="shared" ref="F170:F171" si="22">D170*E170</f>
        <v>0</v>
      </c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1"/>
    </row>
    <row r="171" ht="13.5" customHeight="1" outlineLevel="3">
      <c r="A171" s="40"/>
      <c r="B171" s="23" t="s">
        <v>178</v>
      </c>
      <c r="C171" s="24" t="s">
        <v>13</v>
      </c>
      <c r="D171" s="25">
        <v>8.0</v>
      </c>
      <c r="E171" s="25"/>
      <c r="F171" s="26">
        <f t="shared" si="22"/>
        <v>0</v>
      </c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1"/>
    </row>
    <row r="172" ht="13.5" customHeight="1" outlineLevel="2">
      <c r="A172" s="35">
        <v>436.0</v>
      </c>
      <c r="B172" s="36" t="s">
        <v>179</v>
      </c>
      <c r="C172" s="37"/>
      <c r="D172" s="38"/>
      <c r="E172" s="38"/>
      <c r="F172" s="39">
        <f>SUM(F173)</f>
        <v>0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13.5" customHeight="1" outlineLevel="3">
      <c r="A173" s="40"/>
      <c r="B173" s="23" t="s">
        <v>180</v>
      </c>
      <c r="C173" s="24" t="s">
        <v>13</v>
      </c>
      <c r="D173" s="25">
        <v>1.0</v>
      </c>
      <c r="E173" s="25"/>
      <c r="F173" s="26">
        <f>D173*E173</f>
        <v>0</v>
      </c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</row>
    <row r="174" ht="13.5" customHeight="1" outlineLevel="2">
      <c r="A174" s="35">
        <v>433.0</v>
      </c>
      <c r="B174" s="36" t="s">
        <v>181</v>
      </c>
      <c r="C174" s="37"/>
      <c r="D174" s="38"/>
      <c r="E174" s="38"/>
      <c r="F174" s="39">
        <f>SUM(F175)</f>
        <v>0</v>
      </c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13.5" customHeight="1" outlineLevel="3">
      <c r="A175" s="40"/>
      <c r="B175" s="23" t="s">
        <v>182</v>
      </c>
      <c r="C175" s="24" t="s">
        <v>13</v>
      </c>
      <c r="D175" s="25">
        <v>8.0</v>
      </c>
      <c r="E175" s="25"/>
      <c r="F175" s="26">
        <f>D175*E175</f>
        <v>0</v>
      </c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</row>
    <row r="176" ht="13.5" customHeight="1" outlineLevel="1">
      <c r="A176" s="18">
        <v>47.0</v>
      </c>
      <c r="B176" s="19" t="s">
        <v>183</v>
      </c>
      <c r="C176" s="20"/>
      <c r="D176" s="21"/>
      <c r="E176" s="21"/>
      <c r="F176" s="16">
        <f>F177</f>
        <v>0</v>
      </c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13.5" customHeight="1" outlineLevel="1">
      <c r="A177" s="35">
        <v>473.0</v>
      </c>
      <c r="B177" s="36" t="s">
        <v>184</v>
      </c>
      <c r="C177" s="37"/>
      <c r="D177" s="38"/>
      <c r="E177" s="38"/>
      <c r="F177" s="39">
        <f>SUM(F178)</f>
        <v>0</v>
      </c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13.5" customHeight="1" outlineLevel="1">
      <c r="A178" s="40"/>
      <c r="B178" s="23" t="s">
        <v>185</v>
      </c>
      <c r="C178" s="24" t="s">
        <v>13</v>
      </c>
      <c r="D178" s="25">
        <v>1.0</v>
      </c>
      <c r="E178" s="25"/>
      <c r="F178" s="26">
        <f>D178*E178</f>
        <v>0</v>
      </c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13.5" customHeight="1" outlineLevel="1">
      <c r="A179" s="18">
        <v>48.0</v>
      </c>
      <c r="B179" s="19" t="s">
        <v>186</v>
      </c>
      <c r="C179" s="20"/>
      <c r="D179" s="21"/>
      <c r="E179" s="21"/>
      <c r="F179" s="16">
        <f>F180+F182+F187+F193+F195+F196</f>
        <v>0</v>
      </c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13.5" customHeight="1" outlineLevel="1">
      <c r="A180" s="35" t="s">
        <v>187</v>
      </c>
      <c r="B180" s="36" t="s">
        <v>188</v>
      </c>
      <c r="C180" s="37"/>
      <c r="D180" s="38"/>
      <c r="E180" s="38"/>
      <c r="F180" s="39">
        <f>SUM(F181)</f>
        <v>0</v>
      </c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13.5" customHeight="1" outlineLevel="1">
      <c r="A181" s="40"/>
      <c r="B181" s="23" t="s">
        <v>189</v>
      </c>
      <c r="C181" s="24" t="s">
        <v>54</v>
      </c>
      <c r="D181" s="25">
        <f>7.3*4</f>
        <v>29.2</v>
      </c>
      <c r="E181" s="25"/>
      <c r="F181" s="26">
        <f>D181*E181</f>
        <v>0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13.5" customHeight="1" outlineLevel="2">
      <c r="A182" s="35">
        <v>486.0</v>
      </c>
      <c r="B182" s="36" t="s">
        <v>151</v>
      </c>
      <c r="C182" s="37"/>
      <c r="D182" s="38"/>
      <c r="E182" s="38"/>
      <c r="F182" s="39">
        <f>SUM(F183:F186)</f>
        <v>0</v>
      </c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13.5" customHeight="1" outlineLevel="3">
      <c r="A183" s="40"/>
      <c r="B183" s="23" t="s">
        <v>190</v>
      </c>
      <c r="C183" s="24" t="s">
        <v>54</v>
      </c>
      <c r="D183" s="25">
        <v>1420.0</v>
      </c>
      <c r="E183" s="25"/>
      <c r="F183" s="26">
        <f t="shared" ref="F183:F186" si="23">D183*E183</f>
        <v>0</v>
      </c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</row>
    <row r="184" ht="13.5" customHeight="1" outlineLevel="3">
      <c r="A184" s="40"/>
      <c r="B184" s="23" t="s">
        <v>191</v>
      </c>
      <c r="C184" s="24" t="s">
        <v>54</v>
      </c>
      <c r="D184" s="25">
        <v>400.0</v>
      </c>
      <c r="E184" s="25"/>
      <c r="F184" s="26">
        <f t="shared" si="23"/>
        <v>0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</row>
    <row r="185" ht="13.5" customHeight="1" outlineLevel="3">
      <c r="A185" s="40"/>
      <c r="B185" s="23" t="s">
        <v>192</v>
      </c>
      <c r="C185" s="24" t="s">
        <v>54</v>
      </c>
      <c r="D185" s="25">
        <v>400.0</v>
      </c>
      <c r="E185" s="25"/>
      <c r="F185" s="26">
        <f t="shared" si="23"/>
        <v>0</v>
      </c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</row>
    <row r="186" ht="13.5" customHeight="1" outlineLevel="3">
      <c r="A186" s="40"/>
      <c r="B186" s="23" t="s">
        <v>193</v>
      </c>
      <c r="C186" s="24" t="s">
        <v>54</v>
      </c>
      <c r="D186" s="25">
        <v>400.0</v>
      </c>
      <c r="E186" s="25"/>
      <c r="F186" s="26">
        <f t="shared" si="23"/>
        <v>0</v>
      </c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</row>
    <row r="187" ht="13.5" customHeight="1" outlineLevel="3">
      <c r="A187" s="35">
        <v>487.0</v>
      </c>
      <c r="B187" s="36" t="s">
        <v>194</v>
      </c>
      <c r="C187" s="37"/>
      <c r="D187" s="38"/>
      <c r="E187" s="38"/>
      <c r="F187" s="39">
        <f>SUM(F188:F192)</f>
        <v>0</v>
      </c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</row>
    <row r="188" ht="13.5" customHeight="1" outlineLevel="3">
      <c r="A188" s="40"/>
      <c r="B188" s="23" t="s">
        <v>195</v>
      </c>
      <c r="C188" s="24" t="s">
        <v>19</v>
      </c>
      <c r="D188" s="25">
        <v>270.0</v>
      </c>
      <c r="E188" s="25"/>
      <c r="F188" s="26">
        <f t="shared" ref="F188:F192" si="24">D188*E188</f>
        <v>0</v>
      </c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</row>
    <row r="189" ht="13.5" customHeight="1" outlineLevel="3">
      <c r="A189" s="40"/>
      <c r="B189" s="23" t="s">
        <v>196</v>
      </c>
      <c r="C189" s="24" t="s">
        <v>19</v>
      </c>
      <c r="D189" s="25">
        <v>270.0</v>
      </c>
      <c r="E189" s="25"/>
      <c r="F189" s="26">
        <f t="shared" si="24"/>
        <v>0</v>
      </c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</row>
    <row r="190" ht="13.5" customHeight="1" outlineLevel="3">
      <c r="A190" s="40"/>
      <c r="B190" s="23" t="s">
        <v>197</v>
      </c>
      <c r="C190" s="24" t="s">
        <v>19</v>
      </c>
      <c r="D190" s="25">
        <v>270.0</v>
      </c>
      <c r="E190" s="25"/>
      <c r="F190" s="26">
        <f t="shared" si="24"/>
        <v>0</v>
      </c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  <c r="Z190" s="51"/>
      <c r="AA190" s="51"/>
    </row>
    <row r="191" ht="13.5" customHeight="1" outlineLevel="3">
      <c r="A191" s="40"/>
      <c r="B191" s="23" t="s">
        <v>198</v>
      </c>
      <c r="C191" s="24" t="s">
        <v>19</v>
      </c>
      <c r="D191" s="25">
        <v>270.0</v>
      </c>
      <c r="E191" s="25"/>
      <c r="F191" s="26">
        <f t="shared" si="24"/>
        <v>0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</row>
    <row r="192" ht="13.5" customHeight="1" outlineLevel="3">
      <c r="A192" s="40"/>
      <c r="B192" s="23" t="s">
        <v>199</v>
      </c>
      <c r="C192" s="24" t="s">
        <v>19</v>
      </c>
      <c r="D192" s="25">
        <v>270.0</v>
      </c>
      <c r="E192" s="25"/>
      <c r="F192" s="26">
        <f t="shared" si="24"/>
        <v>0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</row>
    <row r="193" ht="13.5" customHeight="1" outlineLevel="2">
      <c r="A193" s="35" t="s">
        <v>200</v>
      </c>
      <c r="B193" s="36" t="s">
        <v>201</v>
      </c>
      <c r="C193" s="37"/>
      <c r="D193" s="38"/>
      <c r="E193" s="38"/>
      <c r="F193" s="39">
        <f>SUM(F194)</f>
        <v>0</v>
      </c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13.5" customHeight="1" outlineLevel="3">
      <c r="A194" s="40"/>
      <c r="B194" s="23" t="s">
        <v>202</v>
      </c>
      <c r="C194" s="24" t="s">
        <v>19</v>
      </c>
      <c r="D194" s="25">
        <v>270.0</v>
      </c>
      <c r="E194" s="25"/>
      <c r="F194" s="26">
        <f t="shared" ref="F194:F196" si="25">D194*E194</f>
        <v>0</v>
      </c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  <c r="Z194" s="51"/>
      <c r="AA194" s="51"/>
    </row>
    <row r="195" ht="13.5" customHeight="1" outlineLevel="3">
      <c r="A195" s="35">
        <v>499.0</v>
      </c>
      <c r="B195" s="36" t="s">
        <v>203</v>
      </c>
      <c r="C195" s="37" t="s">
        <v>19</v>
      </c>
      <c r="D195" s="38">
        <v>270.0</v>
      </c>
      <c r="E195" s="38"/>
      <c r="F195" s="39">
        <f t="shared" si="25"/>
        <v>0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</row>
    <row r="196" ht="13.5" customHeight="1" outlineLevel="3">
      <c r="A196" s="35">
        <v>499.0</v>
      </c>
      <c r="B196" s="36" t="s">
        <v>204</v>
      </c>
      <c r="C196" s="37" t="s">
        <v>19</v>
      </c>
      <c r="D196" s="38">
        <v>270.0</v>
      </c>
      <c r="E196" s="38"/>
      <c r="F196" s="39">
        <f t="shared" si="25"/>
        <v>0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</row>
    <row r="197" ht="13.5" customHeight="1">
      <c r="A197" s="12">
        <v>5.0</v>
      </c>
      <c r="B197" s="13" t="s">
        <v>205</v>
      </c>
      <c r="C197" s="14"/>
      <c r="D197" s="15"/>
      <c r="E197" s="15"/>
      <c r="F197" s="34">
        <f>F198+F208+F211+F222+F227+F234</f>
        <v>0</v>
      </c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</row>
    <row r="198" ht="13.5" customHeight="1" outlineLevel="1">
      <c r="A198" s="18">
        <v>51.0</v>
      </c>
      <c r="B198" s="19" t="s">
        <v>206</v>
      </c>
      <c r="C198" s="20"/>
      <c r="D198" s="21"/>
      <c r="E198" s="21"/>
      <c r="F198" s="16">
        <f>F199+F202</f>
        <v>0</v>
      </c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13.5" customHeight="1" outlineLevel="1">
      <c r="A199" s="35">
        <v>514.0</v>
      </c>
      <c r="B199" s="36" t="s">
        <v>207</v>
      </c>
      <c r="C199" s="37"/>
      <c r="D199" s="38"/>
      <c r="E199" s="38"/>
      <c r="F199" s="39">
        <f>SUM(F200:F201)</f>
        <v>0</v>
      </c>
      <c r="G199" s="1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13.5" customHeight="1" outlineLevel="1">
      <c r="A200" s="40"/>
      <c r="B200" s="23" t="s">
        <v>208</v>
      </c>
      <c r="C200" s="24" t="s">
        <v>19</v>
      </c>
      <c r="D200" s="25">
        <f>63+44+8.4</f>
        <v>115.4</v>
      </c>
      <c r="E200" s="25"/>
      <c r="F200" s="26">
        <f t="shared" ref="F200:F201" si="26">D200*E200</f>
        <v>0</v>
      </c>
      <c r="G200" s="1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13.5" customHeight="1" outlineLevel="1">
      <c r="A201" s="40"/>
      <c r="B201" s="23" t="s">
        <v>209</v>
      </c>
      <c r="C201" s="24" t="s">
        <v>19</v>
      </c>
      <c r="D201" s="25">
        <f>6*2.2*2</f>
        <v>26.4</v>
      </c>
      <c r="E201" s="25"/>
      <c r="F201" s="26">
        <f t="shared" si="26"/>
        <v>0</v>
      </c>
      <c r="G201" s="1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13.5" customHeight="1" outlineLevel="2">
      <c r="A202" s="35" t="s">
        <v>210</v>
      </c>
      <c r="B202" s="36" t="s">
        <v>211</v>
      </c>
      <c r="C202" s="37"/>
      <c r="D202" s="38"/>
      <c r="E202" s="38"/>
      <c r="F202" s="39">
        <f>SUM(F203:F207)</f>
        <v>0</v>
      </c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</row>
    <row r="203" ht="13.5" customHeight="1" outlineLevel="2">
      <c r="A203" s="40"/>
      <c r="B203" s="23" t="s">
        <v>212</v>
      </c>
      <c r="C203" s="24" t="s">
        <v>19</v>
      </c>
      <c r="D203" s="25">
        <f>6.7*2*2.8*2</f>
        <v>75.04</v>
      </c>
      <c r="E203" s="25"/>
      <c r="F203" s="26">
        <f t="shared" ref="F203:F207" si="27">D203*E203</f>
        <v>0</v>
      </c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ht="13.5" customHeight="1" outlineLevel="2">
      <c r="A204" s="40"/>
      <c r="B204" s="23" t="s">
        <v>213</v>
      </c>
      <c r="C204" s="24" t="s">
        <v>19</v>
      </c>
      <c r="D204" s="25">
        <f>(5.4*4+4.9*4)*2.8</f>
        <v>115.36</v>
      </c>
      <c r="E204" s="25"/>
      <c r="F204" s="26">
        <f t="shared" si="27"/>
        <v>0</v>
      </c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</row>
    <row r="205" ht="13.5" customHeight="1" outlineLevel="2">
      <c r="A205" s="40"/>
      <c r="B205" s="23" t="s">
        <v>214</v>
      </c>
      <c r="C205" s="24" t="s">
        <v>19</v>
      </c>
      <c r="D205" s="25">
        <v>324.0</v>
      </c>
      <c r="E205" s="25"/>
      <c r="F205" s="26">
        <f t="shared" si="27"/>
        <v>0</v>
      </c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</row>
    <row r="206" ht="13.5" customHeight="1" outlineLevel="2">
      <c r="A206" s="58"/>
      <c r="B206" s="23" t="s">
        <v>215</v>
      </c>
      <c r="C206" s="24" t="s">
        <v>19</v>
      </c>
      <c r="D206" s="25">
        <v>24.0</v>
      </c>
      <c r="E206" s="25"/>
      <c r="F206" s="26">
        <f t="shared" si="27"/>
        <v>0</v>
      </c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</row>
    <row r="207" ht="13.5" customHeight="1" outlineLevel="2">
      <c r="A207" s="40"/>
      <c r="B207" s="23" t="s">
        <v>216</v>
      </c>
      <c r="C207" s="24" t="s">
        <v>54</v>
      </c>
      <c r="D207" s="25">
        <f>246+5.5*(8+16)</f>
        <v>378</v>
      </c>
      <c r="E207" s="25"/>
      <c r="F207" s="26">
        <f t="shared" si="27"/>
        <v>0</v>
      </c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</row>
    <row r="208" ht="13.5" customHeight="1" outlineLevel="1">
      <c r="A208" s="18">
        <v>52.0</v>
      </c>
      <c r="B208" s="19" t="s">
        <v>217</v>
      </c>
      <c r="C208" s="20"/>
      <c r="D208" s="21"/>
      <c r="E208" s="21"/>
      <c r="F208" s="16">
        <f>F209</f>
        <v>0</v>
      </c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13.5" customHeight="1" outlineLevel="2">
      <c r="A209" s="35" t="s">
        <v>218</v>
      </c>
      <c r="B209" s="36" t="s">
        <v>219</v>
      </c>
      <c r="C209" s="37"/>
      <c r="D209" s="38"/>
      <c r="E209" s="38"/>
      <c r="F209" s="39">
        <f>SUM(F210)</f>
        <v>0</v>
      </c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13.5" customHeight="1" outlineLevel="3">
      <c r="A210" s="40"/>
      <c r="B210" s="23" t="s">
        <v>220</v>
      </c>
      <c r="C210" s="24" t="s">
        <v>13</v>
      </c>
      <c r="D210" s="25">
        <v>18.0</v>
      </c>
      <c r="E210" s="25"/>
      <c r="F210" s="26">
        <f>D210*E210</f>
        <v>0</v>
      </c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  <c r="Z210" s="51"/>
      <c r="AA210" s="51"/>
    </row>
    <row r="211" ht="13.5" customHeight="1" outlineLevel="1">
      <c r="A211" s="18">
        <v>53.0</v>
      </c>
      <c r="B211" s="19" t="s">
        <v>221</v>
      </c>
      <c r="C211" s="20"/>
      <c r="D211" s="21"/>
      <c r="E211" s="21"/>
      <c r="F211" s="16">
        <f>F212+F216+F218+F220</f>
        <v>0</v>
      </c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13.5" customHeight="1" outlineLevel="2">
      <c r="A212" s="35" t="s">
        <v>222</v>
      </c>
      <c r="B212" s="36" t="s">
        <v>223</v>
      </c>
      <c r="C212" s="37"/>
      <c r="D212" s="38"/>
      <c r="E212" s="38"/>
      <c r="F212" s="39">
        <f>SUM(F213:F215)</f>
        <v>0</v>
      </c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13.5" customHeight="1" outlineLevel="3">
      <c r="A213" s="40"/>
      <c r="B213" s="23" t="s">
        <v>224</v>
      </c>
      <c r="C213" s="24" t="s">
        <v>19</v>
      </c>
      <c r="D213" s="25">
        <f>D214+D204*2+D203+60*2*2.7+60*1.9</f>
        <v>1311.16</v>
      </c>
      <c r="E213" s="25"/>
      <c r="F213" s="26">
        <f t="shared" ref="F213:F215" si="28">D213*E213</f>
        <v>0</v>
      </c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  <c r="Z213" s="51"/>
      <c r="AA213" s="51"/>
    </row>
    <row r="214" ht="13.5" customHeight="1" outlineLevel="3">
      <c r="A214" s="40"/>
      <c r="B214" s="23" t="s">
        <v>225</v>
      </c>
      <c r="C214" s="24" t="s">
        <v>19</v>
      </c>
      <c r="D214" s="25">
        <f>80*2.5+63*2*2.5+44+8.4</f>
        <v>567.4</v>
      </c>
      <c r="E214" s="25"/>
      <c r="F214" s="26">
        <f t="shared" si="28"/>
        <v>0</v>
      </c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  <c r="Z214" s="51"/>
      <c r="AA214" s="51"/>
    </row>
    <row r="215" ht="13.5" customHeight="1" outlineLevel="3">
      <c r="A215" s="40"/>
      <c r="B215" s="23" t="s">
        <v>226</v>
      </c>
      <c r="C215" s="24" t="s">
        <v>19</v>
      </c>
      <c r="D215" s="25">
        <f>15*9.8-8*2-'Avatäited'!F10-'Avatäited'!F11-'Avatäited'!F12</f>
        <v>125.5715</v>
      </c>
      <c r="E215" s="25"/>
      <c r="F215" s="26">
        <f t="shared" si="28"/>
        <v>0</v>
      </c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  <c r="Z215" s="51"/>
      <c r="AA215" s="51"/>
    </row>
    <row r="216" ht="13.5" customHeight="1" outlineLevel="2">
      <c r="A216" s="35" t="s">
        <v>227</v>
      </c>
      <c r="B216" s="36" t="s">
        <v>228</v>
      </c>
      <c r="C216" s="37"/>
      <c r="D216" s="38"/>
      <c r="E216" s="38"/>
      <c r="F216" s="39">
        <f>SUM(F217)</f>
        <v>0</v>
      </c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13.5" customHeight="1" outlineLevel="3">
      <c r="A217" s="40"/>
      <c r="B217" s="23" t="s">
        <v>229</v>
      </c>
      <c r="C217" s="24" t="s">
        <v>19</v>
      </c>
      <c r="D217" s="25">
        <f>8*6*1.5-8*2.2*0.8</f>
        <v>57.92</v>
      </c>
      <c r="E217" s="25"/>
      <c r="F217" s="26">
        <f>D217*E217</f>
        <v>0</v>
      </c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</row>
    <row r="218" ht="13.5" customHeight="1" outlineLevel="2">
      <c r="A218" s="35" t="s">
        <v>230</v>
      </c>
      <c r="B218" s="36" t="s">
        <v>231</v>
      </c>
      <c r="C218" s="37"/>
      <c r="D218" s="38"/>
      <c r="E218" s="38"/>
      <c r="F218" s="39">
        <f>SUM(F219)</f>
        <v>0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13.5" customHeight="1" outlineLevel="3">
      <c r="A219" s="40"/>
      <c r="B219" s="23" t="s">
        <v>232</v>
      </c>
      <c r="C219" s="24" t="s">
        <v>19</v>
      </c>
      <c r="D219" s="25">
        <v>0.0</v>
      </c>
      <c r="E219" s="25"/>
      <c r="F219" s="26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  <c r="Z219" s="51"/>
      <c r="AA219" s="51"/>
    </row>
    <row r="220" ht="13.5" customHeight="1" outlineLevel="3">
      <c r="A220" s="35">
        <v>538.0</v>
      </c>
      <c r="B220" s="36" t="s">
        <v>233</v>
      </c>
      <c r="C220" s="37"/>
      <c r="D220" s="38"/>
      <c r="E220" s="38"/>
      <c r="F220" s="39">
        <f>SUM(F221)</f>
        <v>0</v>
      </c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  <c r="Z220" s="51"/>
      <c r="AA220" s="51"/>
    </row>
    <row r="221" ht="13.5" customHeight="1" outlineLevel="3">
      <c r="A221" s="40"/>
      <c r="B221" s="23" t="s">
        <v>234</v>
      </c>
      <c r="C221" s="24" t="s">
        <v>19</v>
      </c>
      <c r="D221" s="25">
        <v>50.0</v>
      </c>
      <c r="E221" s="25"/>
      <c r="F221" s="26">
        <f>D221*E221</f>
        <v>0</v>
      </c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</row>
    <row r="222" ht="13.5" customHeight="1" outlineLevel="1">
      <c r="A222" s="18">
        <v>54.0</v>
      </c>
      <c r="B222" s="19" t="s">
        <v>235</v>
      </c>
      <c r="C222" s="20"/>
      <c r="D222" s="21"/>
      <c r="E222" s="21"/>
      <c r="F222" s="16">
        <f>F223+F225</f>
        <v>0</v>
      </c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13.5" customHeight="1" outlineLevel="2">
      <c r="A223" s="35" t="s">
        <v>236</v>
      </c>
      <c r="B223" s="36" t="s">
        <v>223</v>
      </c>
      <c r="C223" s="37"/>
      <c r="D223" s="38"/>
      <c r="E223" s="38"/>
      <c r="F223" s="39">
        <f>SUM(F224)</f>
        <v>0</v>
      </c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13.5" customHeight="1" outlineLevel="3">
      <c r="A224" s="40"/>
      <c r="B224" s="23" t="s">
        <v>237</v>
      </c>
      <c r="C224" s="24" t="s">
        <v>19</v>
      </c>
      <c r="D224" s="25">
        <f>121*3+121*1.2</f>
        <v>508.2</v>
      </c>
      <c r="E224" s="25"/>
      <c r="F224" s="26">
        <f>D224*E224</f>
        <v>0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</row>
    <row r="225" ht="13.5" customHeight="1" outlineLevel="3">
      <c r="A225" s="35">
        <v>546.0</v>
      </c>
      <c r="B225" s="36" t="s">
        <v>238</v>
      </c>
      <c r="C225" s="37"/>
      <c r="D225" s="38"/>
      <c r="E225" s="38"/>
      <c r="F225" s="39">
        <f>SUM(F226)</f>
        <v>0</v>
      </c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  <c r="Z225" s="51"/>
      <c r="AA225" s="51"/>
    </row>
    <row r="226" ht="13.5" customHeight="1" outlineLevel="3">
      <c r="A226" s="40"/>
      <c r="B226" s="23" t="s">
        <v>239</v>
      </c>
      <c r="C226" s="24" t="s">
        <v>19</v>
      </c>
      <c r="D226" s="25">
        <f>D224</f>
        <v>508.2</v>
      </c>
      <c r="E226" s="25"/>
      <c r="F226" s="26">
        <f>D226*E226</f>
        <v>0</v>
      </c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  <c r="Z226" s="51"/>
      <c r="AA226" s="51"/>
    </row>
    <row r="227" ht="13.5" customHeight="1" outlineLevel="1">
      <c r="A227" s="18">
        <v>56.0</v>
      </c>
      <c r="B227" s="19" t="s">
        <v>240</v>
      </c>
      <c r="C227" s="20"/>
      <c r="D227" s="21"/>
      <c r="E227" s="21"/>
      <c r="F227" s="16">
        <f>F228+F230+F232</f>
        <v>0</v>
      </c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13.5" customHeight="1" outlineLevel="2">
      <c r="A228" s="35" t="s">
        <v>241</v>
      </c>
      <c r="B228" s="36" t="s">
        <v>242</v>
      </c>
      <c r="C228" s="37"/>
      <c r="D228" s="38"/>
      <c r="E228" s="38"/>
      <c r="F228" s="39">
        <f>SUM(F229)</f>
        <v>0</v>
      </c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13.5" customHeight="1" outlineLevel="3">
      <c r="A229" s="40"/>
      <c r="B229" s="23" t="s">
        <v>243</v>
      </c>
      <c r="C229" s="24" t="s">
        <v>19</v>
      </c>
      <c r="D229" s="25">
        <f>2.6*8</f>
        <v>20.8</v>
      </c>
      <c r="E229" s="25"/>
      <c r="F229" s="26">
        <f>D229*E229</f>
        <v>0</v>
      </c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  <c r="Z229" s="51"/>
      <c r="AA229" s="51"/>
    </row>
    <row r="230" ht="13.5" customHeight="1" outlineLevel="3">
      <c r="A230" s="35">
        <v>566.0</v>
      </c>
      <c r="B230" s="36" t="s">
        <v>244</v>
      </c>
      <c r="C230" s="37"/>
      <c r="D230" s="38"/>
      <c r="E230" s="38"/>
      <c r="F230" s="39">
        <f>SUM(F231)</f>
        <v>0</v>
      </c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  <c r="Z230" s="51"/>
      <c r="AA230" s="51"/>
    </row>
    <row r="231" ht="13.5" customHeight="1" outlineLevel="3">
      <c r="A231" s="40"/>
      <c r="B231" s="23" t="s">
        <v>245</v>
      </c>
      <c r="C231" s="24" t="s">
        <v>19</v>
      </c>
      <c r="D231" s="25">
        <v>330.0</v>
      </c>
      <c r="E231" s="25"/>
      <c r="F231" s="26">
        <f>D231*E231</f>
        <v>0</v>
      </c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</row>
    <row r="232" ht="13.5" customHeight="1" outlineLevel="3">
      <c r="A232" s="35" t="s">
        <v>246</v>
      </c>
      <c r="B232" s="36" t="s">
        <v>231</v>
      </c>
      <c r="C232" s="37"/>
      <c r="D232" s="38"/>
      <c r="E232" s="38"/>
      <c r="F232" s="39">
        <f>SUM(F233)</f>
        <v>0</v>
      </c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  <c r="Z232" s="51"/>
      <c r="AA232" s="51"/>
    </row>
    <row r="233" ht="13.5" customHeight="1" outlineLevel="3">
      <c r="A233" s="40"/>
      <c r="B233" s="23" t="s">
        <v>232</v>
      </c>
      <c r="C233" s="24" t="s">
        <v>19</v>
      </c>
      <c r="D233" s="25">
        <f>D229</f>
        <v>20.8</v>
      </c>
      <c r="E233" s="25"/>
      <c r="F233" s="26">
        <f>D233*E233</f>
        <v>0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</row>
    <row r="234" ht="13.5" customHeight="1" outlineLevel="3">
      <c r="A234" s="18">
        <v>57.0</v>
      </c>
      <c r="B234" s="19" t="s">
        <v>247</v>
      </c>
      <c r="C234" s="20"/>
      <c r="D234" s="21"/>
      <c r="E234" s="21"/>
      <c r="F234" s="16">
        <f>F235</f>
        <v>0</v>
      </c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  <c r="Z234" s="51"/>
      <c r="AA234" s="51"/>
    </row>
    <row r="235" ht="13.5" customHeight="1" outlineLevel="3">
      <c r="A235" s="35">
        <v>571.0</v>
      </c>
      <c r="B235" s="36" t="s">
        <v>248</v>
      </c>
      <c r="C235" s="37"/>
      <c r="D235" s="38"/>
      <c r="E235" s="38"/>
      <c r="F235" s="39">
        <f>SUM(F236)</f>
        <v>0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</row>
    <row r="236" ht="13.5" customHeight="1" outlineLevel="3">
      <c r="A236" s="40"/>
      <c r="B236" s="23" t="s">
        <v>249</v>
      </c>
      <c r="C236" s="24" t="s">
        <v>19</v>
      </c>
      <c r="D236" s="25">
        <f>13+30</f>
        <v>43</v>
      </c>
      <c r="E236" s="25"/>
      <c r="F236" s="26">
        <f>D236*E236</f>
        <v>0</v>
      </c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  <c r="Z236" s="51"/>
      <c r="AA236" s="51"/>
    </row>
    <row r="237" ht="13.5" customHeight="1">
      <c r="A237" s="12">
        <v>6.0</v>
      </c>
      <c r="B237" s="13" t="s">
        <v>250</v>
      </c>
      <c r="C237" s="14"/>
      <c r="D237" s="15"/>
      <c r="E237" s="15"/>
      <c r="F237" s="34">
        <f>F238+F240</f>
        <v>0</v>
      </c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</row>
    <row r="238" ht="13.5" customHeight="1" outlineLevel="3">
      <c r="A238" s="18">
        <v>65.0</v>
      </c>
      <c r="B238" s="19" t="s">
        <v>251</v>
      </c>
      <c r="C238" s="20"/>
      <c r="D238" s="21"/>
      <c r="E238" s="21"/>
      <c r="F238" s="16">
        <f>SUBTOTAL(9,F239)</f>
        <v>0</v>
      </c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  <c r="Z238" s="51"/>
      <c r="AA238" s="51"/>
    </row>
    <row r="239" ht="13.5" customHeight="1" outlineLevel="3">
      <c r="A239" s="40"/>
      <c r="B239" s="23" t="s">
        <v>252</v>
      </c>
      <c r="C239" s="24" t="s">
        <v>11</v>
      </c>
      <c r="D239" s="25">
        <v>8.0</v>
      </c>
      <c r="E239" s="25"/>
      <c r="F239" s="26">
        <f>D239*E239</f>
        <v>0</v>
      </c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  <c r="Z239" s="51"/>
      <c r="AA239" s="51"/>
    </row>
    <row r="240" ht="13.5" customHeight="1" outlineLevel="3">
      <c r="A240" s="18">
        <v>68.0</v>
      </c>
      <c r="B240" s="19" t="s">
        <v>253</v>
      </c>
      <c r="C240" s="20"/>
      <c r="D240" s="21"/>
      <c r="E240" s="21"/>
      <c r="F240" s="16">
        <f>SUBTOTAL(9,F241:F242)</f>
        <v>0</v>
      </c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  <c r="Z240" s="51"/>
      <c r="AA240" s="51"/>
    </row>
    <row r="241" ht="13.5" customHeight="1" outlineLevel="3">
      <c r="A241" s="40"/>
      <c r="B241" s="23" t="s">
        <v>254</v>
      </c>
      <c r="C241" s="24" t="s">
        <v>54</v>
      </c>
      <c r="D241" s="25">
        <f>(9.34+0.8)*2</f>
        <v>20.28</v>
      </c>
      <c r="E241" s="25"/>
      <c r="F241" s="26">
        <f t="shared" ref="F241:F242" si="29">D241*E241</f>
        <v>0</v>
      </c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</row>
    <row r="242" ht="13.5" customHeight="1" outlineLevel="3">
      <c r="A242" s="40"/>
      <c r="B242" s="23" t="s">
        <v>255</v>
      </c>
      <c r="C242" s="24" t="s">
        <v>13</v>
      </c>
      <c r="D242" s="25">
        <v>2.0</v>
      </c>
      <c r="E242" s="25"/>
      <c r="F242" s="26">
        <f t="shared" si="29"/>
        <v>0</v>
      </c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  <c r="Z242" s="51"/>
      <c r="AA242" s="51"/>
    </row>
    <row r="243" ht="13.5" customHeight="1" outlineLevel="2">
      <c r="A243" s="12">
        <v>7.0</v>
      </c>
      <c r="B243" s="13" t="s">
        <v>256</v>
      </c>
      <c r="C243" s="14"/>
      <c r="D243" s="15"/>
      <c r="E243" s="15"/>
      <c r="F243" s="34">
        <f>F244+F252+F256+F258+F260</f>
        <v>0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13.5" customHeight="1" outlineLevel="3">
      <c r="A244" s="18">
        <v>71.0</v>
      </c>
      <c r="B244" s="19" t="s">
        <v>257</v>
      </c>
      <c r="C244" s="20"/>
      <c r="D244" s="21"/>
      <c r="E244" s="21"/>
      <c r="F244" s="16">
        <f>F245+F246+F247</f>
        <v>0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</row>
    <row r="245" ht="13.5" customHeight="1" outlineLevel="3">
      <c r="A245" s="35" t="s">
        <v>258</v>
      </c>
      <c r="B245" s="36" t="s">
        <v>259</v>
      </c>
      <c r="C245" s="37" t="s">
        <v>19</v>
      </c>
      <c r="D245" s="38">
        <v>374.0</v>
      </c>
      <c r="E245" s="38"/>
      <c r="F245" s="39">
        <f t="shared" ref="F245:F246" si="30">D245*E245</f>
        <v>0</v>
      </c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  <c r="Z245" s="51"/>
      <c r="AA245" s="51"/>
    </row>
    <row r="246" ht="13.5" customHeight="1" outlineLevel="2">
      <c r="A246" s="35" t="s">
        <v>260</v>
      </c>
      <c r="B246" s="36" t="s">
        <v>261</v>
      </c>
      <c r="C246" s="37" t="s">
        <v>19</v>
      </c>
      <c r="D246" s="38">
        <v>374.0</v>
      </c>
      <c r="E246" s="38"/>
      <c r="F246" s="39">
        <f t="shared" si="30"/>
        <v>0</v>
      </c>
      <c r="G246" s="51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13.5" customHeight="1" outlineLevel="2">
      <c r="A247" s="35" t="s">
        <v>262</v>
      </c>
      <c r="B247" s="36" t="s">
        <v>263</v>
      </c>
      <c r="C247" s="37"/>
      <c r="D247" s="38"/>
      <c r="E247" s="38"/>
      <c r="F247" s="39">
        <f>SUM(F248:F251)</f>
        <v>0</v>
      </c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13.5" customHeight="1" outlineLevel="3">
      <c r="A248" s="40"/>
      <c r="B248" s="23" t="s">
        <v>264</v>
      </c>
      <c r="C248" s="24" t="s">
        <v>11</v>
      </c>
      <c r="D248" s="25">
        <v>9.0</v>
      </c>
      <c r="E248" s="25"/>
      <c r="F248" s="26">
        <f t="shared" ref="F248:F251" si="31">D248*E248</f>
        <v>0</v>
      </c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</row>
    <row r="249" ht="13.5" customHeight="1" outlineLevel="3">
      <c r="A249" s="40"/>
      <c r="B249" s="23" t="s">
        <v>265</v>
      </c>
      <c r="C249" s="24" t="s">
        <v>11</v>
      </c>
      <c r="D249" s="25">
        <v>9.0</v>
      </c>
      <c r="E249" s="25"/>
      <c r="F249" s="26">
        <f t="shared" si="31"/>
        <v>0</v>
      </c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</row>
    <row r="250" ht="13.5" customHeight="1" outlineLevel="3">
      <c r="A250" s="40"/>
      <c r="B250" s="23" t="s">
        <v>266</v>
      </c>
      <c r="C250" s="24" t="s">
        <v>11</v>
      </c>
      <c r="D250" s="25">
        <v>9.0</v>
      </c>
      <c r="E250" s="25"/>
      <c r="F250" s="26">
        <f t="shared" si="31"/>
        <v>0</v>
      </c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  <c r="Z250" s="51"/>
      <c r="AA250" s="51"/>
    </row>
    <row r="251" ht="13.5" customHeight="1" outlineLevel="3">
      <c r="A251" s="40"/>
      <c r="B251" s="23" t="s">
        <v>267</v>
      </c>
      <c r="C251" s="24" t="s">
        <v>11</v>
      </c>
      <c r="D251" s="25">
        <v>1.0</v>
      </c>
      <c r="E251" s="25"/>
      <c r="F251" s="26">
        <f t="shared" si="31"/>
        <v>0</v>
      </c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  <c r="Z251" s="51"/>
      <c r="AA251" s="51"/>
    </row>
    <row r="252" ht="13.5" customHeight="1" outlineLevel="3">
      <c r="A252" s="18">
        <v>72.0</v>
      </c>
      <c r="B252" s="19" t="s">
        <v>268</v>
      </c>
      <c r="C252" s="20"/>
      <c r="D252" s="21"/>
      <c r="E252" s="21"/>
      <c r="F252" s="16">
        <f>F253+F255</f>
        <v>0</v>
      </c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  <c r="Z252" s="51"/>
      <c r="AA252" s="51"/>
    </row>
    <row r="253" ht="13.5" customHeight="1" outlineLevel="1">
      <c r="A253" s="35" t="s">
        <v>269</v>
      </c>
      <c r="B253" s="36" t="s">
        <v>270</v>
      </c>
      <c r="C253" s="37" t="s">
        <v>19</v>
      </c>
      <c r="D253" s="38">
        <v>374.0</v>
      </c>
      <c r="E253" s="38"/>
      <c r="F253" s="39">
        <f t="shared" ref="F253:F255" si="32">D253*E253</f>
        <v>0</v>
      </c>
      <c r="G253" s="2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13.5" customHeight="1" outlineLevel="1">
      <c r="A254" s="35"/>
      <c r="B254" s="36" t="s">
        <v>271</v>
      </c>
      <c r="C254" s="37" t="s">
        <v>13</v>
      </c>
      <c r="D254" s="38">
        <v>1.0</v>
      </c>
      <c r="E254" s="38"/>
      <c r="F254" s="39">
        <f t="shared" si="32"/>
        <v>0</v>
      </c>
      <c r="G254" s="2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13.5" customHeight="1" outlineLevel="1">
      <c r="A255" s="35" t="s">
        <v>272</v>
      </c>
      <c r="B255" s="36" t="s">
        <v>273</v>
      </c>
      <c r="C255" s="37" t="s">
        <v>13</v>
      </c>
      <c r="D255" s="38">
        <v>8.0</v>
      </c>
      <c r="E255" s="38"/>
      <c r="F255" s="39">
        <f t="shared" si="32"/>
        <v>0</v>
      </c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13.5" customHeight="1" outlineLevel="3">
      <c r="A256" s="18">
        <v>73.0</v>
      </c>
      <c r="B256" s="19" t="s">
        <v>274</v>
      </c>
      <c r="C256" s="20"/>
      <c r="D256" s="21"/>
      <c r="E256" s="21"/>
      <c r="F256" s="16">
        <f>F257</f>
        <v>0</v>
      </c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  <c r="Z256" s="51"/>
      <c r="AA256" s="51"/>
    </row>
    <row r="257" ht="13.5" customHeight="1" outlineLevel="3">
      <c r="A257" s="35">
        <v>734.0</v>
      </c>
      <c r="B257" s="36" t="s">
        <v>275</v>
      </c>
      <c r="C257" s="37" t="s">
        <v>13</v>
      </c>
      <c r="D257" s="38">
        <v>1.0</v>
      </c>
      <c r="E257" s="38"/>
      <c r="F257" s="39">
        <f>D257*E257</f>
        <v>0</v>
      </c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  <c r="Z257" s="51"/>
      <c r="AA257" s="51"/>
    </row>
    <row r="258" ht="13.5" customHeight="1" outlineLevel="1">
      <c r="A258" s="18">
        <v>74.0</v>
      </c>
      <c r="B258" s="19" t="s">
        <v>276</v>
      </c>
      <c r="C258" s="20"/>
      <c r="D258" s="21"/>
      <c r="E258" s="21"/>
      <c r="F258" s="16">
        <f>F259</f>
        <v>0</v>
      </c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13.5" customHeight="1" outlineLevel="2">
      <c r="A259" s="35">
        <v>741.0</v>
      </c>
      <c r="B259" s="36" t="s">
        <v>277</v>
      </c>
      <c r="C259" s="37" t="s">
        <v>19</v>
      </c>
      <c r="D259" s="38">
        <v>374.0</v>
      </c>
      <c r="E259" s="38"/>
      <c r="F259" s="39">
        <f>D259*E259</f>
        <v>0</v>
      </c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13.5" customHeight="1">
      <c r="A260" s="18">
        <v>75.0</v>
      </c>
      <c r="B260" s="19" t="s">
        <v>278</v>
      </c>
      <c r="C260" s="20"/>
      <c r="D260" s="21"/>
      <c r="E260" s="21"/>
      <c r="F260" s="16">
        <f>F261</f>
        <v>0</v>
      </c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13.5" customHeight="1">
      <c r="A261" s="35" t="s">
        <v>279</v>
      </c>
      <c r="B261" s="36" t="s">
        <v>280</v>
      </c>
      <c r="C261" s="37"/>
      <c r="D261" s="38"/>
      <c r="E261" s="38"/>
      <c r="F261" s="39">
        <f>SUM(F262:F265)</f>
        <v>0</v>
      </c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</row>
    <row r="262" ht="13.5" customHeight="1">
      <c r="A262" s="40"/>
      <c r="B262" s="23" t="s">
        <v>281</v>
      </c>
      <c r="C262" s="24" t="s">
        <v>13</v>
      </c>
      <c r="D262" s="25">
        <v>1.0</v>
      </c>
      <c r="E262" s="25"/>
      <c r="F262" s="26">
        <f t="shared" ref="F262:F265" si="33">D262*E262</f>
        <v>0</v>
      </c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</row>
    <row r="263" ht="13.5" customHeight="1">
      <c r="A263" s="40"/>
      <c r="B263" s="23" t="s">
        <v>282</v>
      </c>
      <c r="C263" s="24" t="s">
        <v>19</v>
      </c>
      <c r="D263" s="25">
        <v>374.0</v>
      </c>
      <c r="E263" s="25"/>
      <c r="F263" s="26">
        <f t="shared" si="33"/>
        <v>0</v>
      </c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13.5" customHeight="1">
      <c r="A264" s="40"/>
      <c r="B264" s="23" t="s">
        <v>283</v>
      </c>
      <c r="C264" s="24" t="s">
        <v>13</v>
      </c>
      <c r="D264" s="25">
        <v>1.0</v>
      </c>
      <c r="E264" s="25"/>
      <c r="F264" s="26">
        <f t="shared" si="33"/>
        <v>0</v>
      </c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13.5" customHeight="1">
      <c r="A265" s="40"/>
      <c r="B265" s="23" t="s">
        <v>284</v>
      </c>
      <c r="C265" s="24" t="s">
        <v>13</v>
      </c>
      <c r="D265" s="25">
        <v>1.0</v>
      </c>
      <c r="E265" s="25"/>
      <c r="F265" s="26">
        <f t="shared" si="33"/>
        <v>0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13.5" customHeight="1">
      <c r="A266" s="65" t="s">
        <v>285</v>
      </c>
      <c r="B266" s="66"/>
      <c r="C266" s="67"/>
      <c r="D266" s="68"/>
      <c r="E266" s="68"/>
      <c r="F266" s="34">
        <f>F3+F12+F105+F113+F156+F197+F237+F243</f>
        <v>0</v>
      </c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13.5" customHeight="1">
      <c r="A267" s="12">
        <v>8.0</v>
      </c>
      <c r="B267" s="13" t="s">
        <v>286</v>
      </c>
      <c r="C267" s="14"/>
      <c r="D267" s="15"/>
      <c r="E267" s="15"/>
      <c r="F267" s="34">
        <f>Platsikulu!F10</f>
        <v>0</v>
      </c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13.5" customHeight="1">
      <c r="A268" s="12">
        <v>9.0</v>
      </c>
      <c r="B268" s="13" t="s">
        <v>287</v>
      </c>
      <c r="C268" s="14"/>
      <c r="D268" s="15"/>
      <c r="E268" s="15"/>
      <c r="F268" s="34">
        <f>Platsikulu!F62</f>
        <v>0</v>
      </c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13.5" customHeight="1">
      <c r="A269" s="65" t="s">
        <v>288</v>
      </c>
      <c r="B269" s="66"/>
      <c r="C269" s="67"/>
      <c r="D269" s="68"/>
      <c r="E269" s="68"/>
      <c r="F269" s="34">
        <f>F266+F267+F268</f>
        <v>0</v>
      </c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13.5" customHeight="1">
      <c r="A270" s="22"/>
      <c r="B270" s="63" t="s">
        <v>289</v>
      </c>
      <c r="C270" s="9"/>
      <c r="D270" s="10"/>
      <c r="E270" s="10"/>
      <c r="F270" s="59">
        <f>F269*0.2</f>
        <v>0</v>
      </c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13.5" customHeight="1">
      <c r="A271" s="69"/>
      <c r="B271" s="13" t="s">
        <v>290</v>
      </c>
      <c r="C271" s="14"/>
      <c r="D271" s="15"/>
      <c r="E271" s="15"/>
      <c r="F271" s="34">
        <f>F269*1.2</f>
        <v>0</v>
      </c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13.5" customHeight="1">
      <c r="A272" s="1"/>
      <c r="B272" s="2"/>
      <c r="C272" s="3"/>
      <c r="D272" s="4"/>
      <c r="E272" s="4"/>
      <c r="F272" s="5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13.5" customHeight="1">
      <c r="A273" s="1"/>
      <c r="B273" s="2"/>
      <c r="C273" s="3"/>
      <c r="D273" s="4"/>
      <c r="E273" s="4"/>
      <c r="F273" s="5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13.5" customHeight="1">
      <c r="A274" s="1"/>
      <c r="B274" s="2"/>
      <c r="C274" s="3"/>
      <c r="D274" s="4"/>
      <c r="E274" s="4"/>
      <c r="F274" s="5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13.5" customHeight="1">
      <c r="A275" s="1"/>
      <c r="B275" s="2"/>
      <c r="C275" s="3"/>
      <c r="D275" s="4"/>
      <c r="E275" s="4"/>
      <c r="F275" s="5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13.5" customHeight="1">
      <c r="A276" s="1"/>
      <c r="B276" s="2"/>
      <c r="C276" s="3"/>
      <c r="D276" s="4"/>
      <c r="E276" s="4"/>
      <c r="F276" s="5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13.5" customHeight="1">
      <c r="A277" s="1"/>
      <c r="B277" s="2"/>
      <c r="C277" s="3"/>
      <c r="D277" s="4"/>
      <c r="E277" s="4"/>
      <c r="F277" s="5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13.5" customHeight="1">
      <c r="A278" s="1"/>
      <c r="B278" s="2"/>
      <c r="C278" s="3"/>
      <c r="D278" s="4"/>
      <c r="E278" s="4"/>
      <c r="F278" s="5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13.5" customHeight="1">
      <c r="A279" s="1"/>
      <c r="B279" s="2"/>
      <c r="C279" s="3"/>
      <c r="D279" s="4"/>
      <c r="E279" s="4"/>
      <c r="F279" s="5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13.5" customHeight="1">
      <c r="A280" s="1"/>
      <c r="B280" s="2"/>
      <c r="C280" s="3"/>
      <c r="D280" s="4"/>
      <c r="E280" s="4"/>
      <c r="F280" s="5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13.5" customHeight="1">
      <c r="A281" s="1"/>
      <c r="B281" s="2"/>
      <c r="C281" s="3"/>
      <c r="D281" s="4"/>
      <c r="E281" s="4"/>
      <c r="F281" s="5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13.5" customHeight="1">
      <c r="A282" s="1"/>
      <c r="B282" s="2"/>
      <c r="C282" s="3"/>
      <c r="D282" s="4"/>
      <c r="E282" s="4"/>
      <c r="F282" s="5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13.5" customHeight="1">
      <c r="A283" s="1"/>
      <c r="B283" s="2"/>
      <c r="C283" s="3"/>
      <c r="D283" s="4"/>
      <c r="E283" s="4"/>
      <c r="F283" s="5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13.5" customHeight="1">
      <c r="A284" s="1"/>
      <c r="B284" s="2"/>
      <c r="C284" s="3"/>
      <c r="D284" s="4"/>
      <c r="E284" s="4"/>
      <c r="F284" s="5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13.5" customHeight="1">
      <c r="A285" s="1"/>
      <c r="B285" s="2"/>
      <c r="C285" s="3"/>
      <c r="D285" s="4"/>
      <c r="E285" s="4"/>
      <c r="F285" s="5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13.5" customHeight="1">
      <c r="A286" s="1"/>
      <c r="B286" s="2"/>
      <c r="C286" s="3"/>
      <c r="D286" s="4"/>
      <c r="E286" s="4"/>
      <c r="F286" s="5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13.5" customHeight="1">
      <c r="A287" s="1"/>
      <c r="B287" s="2"/>
      <c r="C287" s="3"/>
      <c r="D287" s="4"/>
      <c r="E287" s="4"/>
      <c r="F287" s="5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13.5" customHeight="1">
      <c r="A288" s="1"/>
      <c r="B288" s="2"/>
      <c r="C288" s="3"/>
      <c r="D288" s="4"/>
      <c r="E288" s="4"/>
      <c r="F288" s="5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13.5" customHeight="1">
      <c r="A289" s="1"/>
      <c r="B289" s="2"/>
      <c r="C289" s="3"/>
      <c r="D289" s="4"/>
      <c r="E289" s="4"/>
      <c r="F289" s="5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13.5" customHeight="1">
      <c r="A290" s="1"/>
      <c r="B290" s="2"/>
      <c r="C290" s="3"/>
      <c r="D290" s="4"/>
      <c r="E290" s="4"/>
      <c r="F290" s="5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13.5" customHeight="1">
      <c r="A291" s="1"/>
      <c r="B291" s="2"/>
      <c r="C291" s="3"/>
      <c r="D291" s="4"/>
      <c r="E291" s="4"/>
      <c r="F291" s="5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13.5" customHeight="1">
      <c r="A292" s="1"/>
      <c r="B292" s="2"/>
      <c r="C292" s="3"/>
      <c r="D292" s="4"/>
      <c r="E292" s="4"/>
      <c r="F292" s="5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13.5" customHeight="1">
      <c r="A293" s="1"/>
      <c r="B293" s="2"/>
      <c r="C293" s="3"/>
      <c r="D293" s="4"/>
      <c r="E293" s="4"/>
      <c r="F293" s="5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13.5" customHeight="1">
      <c r="A294" s="1"/>
      <c r="B294" s="2"/>
      <c r="C294" s="3"/>
      <c r="D294" s="4"/>
      <c r="E294" s="4"/>
      <c r="F294" s="5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13.5" customHeight="1">
      <c r="A295" s="1"/>
      <c r="B295" s="2"/>
      <c r="C295" s="3"/>
      <c r="D295" s="4"/>
      <c r="E295" s="4"/>
      <c r="F295" s="5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13.5" customHeight="1">
      <c r="A296" s="1"/>
      <c r="B296" s="2"/>
      <c r="C296" s="3"/>
      <c r="D296" s="4"/>
      <c r="E296" s="4"/>
      <c r="F296" s="5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13.5" customHeight="1">
      <c r="A297" s="1"/>
      <c r="B297" s="2"/>
      <c r="C297" s="3"/>
      <c r="D297" s="4"/>
      <c r="E297" s="4"/>
      <c r="F297" s="5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13.5" customHeight="1">
      <c r="A298" s="1"/>
      <c r="B298" s="2"/>
      <c r="C298" s="3"/>
      <c r="D298" s="4"/>
      <c r="E298" s="4"/>
      <c r="F298" s="5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13.5" customHeight="1">
      <c r="A299" s="1"/>
      <c r="B299" s="2"/>
      <c r="C299" s="3"/>
      <c r="D299" s="4"/>
      <c r="E299" s="4"/>
      <c r="F299" s="5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13.5" customHeight="1">
      <c r="A300" s="1"/>
      <c r="B300" s="2"/>
      <c r="C300" s="3"/>
      <c r="D300" s="4"/>
      <c r="E300" s="4"/>
      <c r="F300" s="5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13.5" customHeight="1">
      <c r="A301" s="1"/>
      <c r="B301" s="2"/>
      <c r="C301" s="3"/>
      <c r="D301" s="4"/>
      <c r="E301" s="4"/>
      <c r="F301" s="5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13.5" customHeight="1">
      <c r="A302" s="1"/>
      <c r="B302" s="2"/>
      <c r="C302" s="3"/>
      <c r="D302" s="4"/>
      <c r="E302" s="4"/>
      <c r="F302" s="5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13.5" customHeight="1">
      <c r="A303" s="1"/>
      <c r="B303" s="2"/>
      <c r="C303" s="3"/>
      <c r="D303" s="4"/>
      <c r="E303" s="4"/>
      <c r="F303" s="5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13.5" customHeight="1">
      <c r="A304" s="1"/>
      <c r="B304" s="2"/>
      <c r="C304" s="3"/>
      <c r="D304" s="4"/>
      <c r="E304" s="4"/>
      <c r="F304" s="5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13.5" customHeight="1">
      <c r="A305" s="1"/>
      <c r="B305" s="2"/>
      <c r="C305" s="3"/>
      <c r="D305" s="4"/>
      <c r="E305" s="4"/>
      <c r="F305" s="5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13.5" customHeight="1">
      <c r="A306" s="1"/>
      <c r="B306" s="2"/>
      <c r="C306" s="3"/>
      <c r="D306" s="4"/>
      <c r="E306" s="4"/>
      <c r="F306" s="5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13.5" customHeight="1">
      <c r="A307" s="1"/>
      <c r="B307" s="2"/>
      <c r="C307" s="3"/>
      <c r="D307" s="4"/>
      <c r="E307" s="4"/>
      <c r="F307" s="5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13.5" customHeight="1">
      <c r="A308" s="1"/>
      <c r="B308" s="2"/>
      <c r="C308" s="3"/>
      <c r="D308" s="4"/>
      <c r="E308" s="4"/>
      <c r="F308" s="5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13.5" customHeight="1">
      <c r="A309" s="1"/>
      <c r="B309" s="2"/>
      <c r="C309" s="3"/>
      <c r="D309" s="4"/>
      <c r="E309" s="4"/>
      <c r="F309" s="5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13.5" customHeight="1">
      <c r="A310" s="1"/>
      <c r="B310" s="2"/>
      <c r="C310" s="3"/>
      <c r="D310" s="4"/>
      <c r="E310" s="4"/>
      <c r="F310" s="5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13.5" customHeight="1">
      <c r="A311" s="1"/>
      <c r="B311" s="2"/>
      <c r="C311" s="3"/>
      <c r="D311" s="4"/>
      <c r="E311" s="4"/>
      <c r="F311" s="5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13.5" customHeight="1">
      <c r="A312" s="1"/>
      <c r="B312" s="2"/>
      <c r="C312" s="3"/>
      <c r="D312" s="4"/>
      <c r="E312" s="4"/>
      <c r="F312" s="5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13.5" customHeight="1">
      <c r="A313" s="1"/>
      <c r="B313" s="2"/>
      <c r="C313" s="3"/>
      <c r="D313" s="4"/>
      <c r="E313" s="4"/>
      <c r="F313" s="5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13.5" customHeight="1">
      <c r="A314" s="1"/>
      <c r="B314" s="2"/>
      <c r="C314" s="3"/>
      <c r="D314" s="4"/>
      <c r="E314" s="4"/>
      <c r="F314" s="5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13.5" customHeight="1">
      <c r="A315" s="1"/>
      <c r="B315" s="2"/>
      <c r="C315" s="3"/>
      <c r="D315" s="4"/>
      <c r="E315" s="4"/>
      <c r="F315" s="5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13.5" customHeight="1">
      <c r="A316" s="1"/>
      <c r="B316" s="2"/>
      <c r="C316" s="3"/>
      <c r="D316" s="4"/>
      <c r="E316" s="4"/>
      <c r="F316" s="5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13.5" customHeight="1">
      <c r="A317" s="1"/>
      <c r="B317" s="2"/>
      <c r="C317" s="3"/>
      <c r="D317" s="4"/>
      <c r="E317" s="4"/>
      <c r="F317" s="5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13.5" customHeight="1">
      <c r="A318" s="1"/>
      <c r="B318" s="2"/>
      <c r="C318" s="3"/>
      <c r="D318" s="4"/>
      <c r="E318" s="4"/>
      <c r="F318" s="5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13.5" customHeight="1">
      <c r="A319" s="1"/>
      <c r="B319" s="2"/>
      <c r="C319" s="3"/>
      <c r="D319" s="4"/>
      <c r="E319" s="4"/>
      <c r="F319" s="5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13.5" customHeight="1">
      <c r="A320" s="1"/>
      <c r="B320" s="2"/>
      <c r="C320" s="3"/>
      <c r="D320" s="4"/>
      <c r="E320" s="4"/>
      <c r="F320" s="5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13.5" customHeight="1">
      <c r="A321" s="1"/>
      <c r="B321" s="2"/>
      <c r="C321" s="3"/>
      <c r="D321" s="4"/>
      <c r="E321" s="4"/>
      <c r="F321" s="5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13.5" customHeight="1">
      <c r="A322" s="1"/>
      <c r="B322" s="2"/>
      <c r="C322" s="3"/>
      <c r="D322" s="4"/>
      <c r="E322" s="4"/>
      <c r="F322" s="5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13.5" customHeight="1">
      <c r="A323" s="1"/>
      <c r="B323" s="2"/>
      <c r="C323" s="3"/>
      <c r="D323" s="4"/>
      <c r="E323" s="4"/>
      <c r="F323" s="5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13.5" customHeight="1">
      <c r="A324" s="1"/>
      <c r="B324" s="2"/>
      <c r="C324" s="3"/>
      <c r="D324" s="4"/>
      <c r="E324" s="4"/>
      <c r="F324" s="5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13.5" customHeight="1">
      <c r="A325" s="1"/>
      <c r="B325" s="2"/>
      <c r="C325" s="3"/>
      <c r="D325" s="4"/>
      <c r="E325" s="4"/>
      <c r="F325" s="5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13.5" customHeight="1">
      <c r="A326" s="1"/>
      <c r="B326" s="2"/>
      <c r="C326" s="3"/>
      <c r="D326" s="4"/>
      <c r="E326" s="4"/>
      <c r="F326" s="5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13.5" customHeight="1">
      <c r="A327" s="1"/>
      <c r="B327" s="2"/>
      <c r="C327" s="3"/>
      <c r="D327" s="4"/>
      <c r="E327" s="4"/>
      <c r="F327" s="5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13.5" customHeight="1">
      <c r="A328" s="1"/>
      <c r="B328" s="2"/>
      <c r="C328" s="3"/>
      <c r="D328" s="4"/>
      <c r="E328" s="4"/>
      <c r="F328" s="5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13.5" customHeight="1">
      <c r="A329" s="1"/>
      <c r="B329" s="2"/>
      <c r="C329" s="3"/>
      <c r="D329" s="4"/>
      <c r="E329" s="4"/>
      <c r="F329" s="5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13.5" customHeight="1">
      <c r="A330" s="1"/>
      <c r="B330" s="2"/>
      <c r="C330" s="3"/>
      <c r="D330" s="4"/>
      <c r="E330" s="4"/>
      <c r="F330" s="5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13.5" customHeight="1">
      <c r="A331" s="1"/>
      <c r="B331" s="2"/>
      <c r="C331" s="3"/>
      <c r="D331" s="4"/>
      <c r="E331" s="4"/>
      <c r="F331" s="5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13.5" customHeight="1">
      <c r="A332" s="1"/>
      <c r="B332" s="2"/>
      <c r="C332" s="3"/>
      <c r="D332" s="4"/>
      <c r="E332" s="4"/>
      <c r="F332" s="5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13.5" customHeight="1">
      <c r="A333" s="1"/>
      <c r="B333" s="2"/>
      <c r="C333" s="3"/>
      <c r="D333" s="4"/>
      <c r="E333" s="4"/>
      <c r="F333" s="5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13.5" customHeight="1">
      <c r="A334" s="1"/>
      <c r="B334" s="2"/>
      <c r="C334" s="3"/>
      <c r="D334" s="4"/>
      <c r="E334" s="4"/>
      <c r="F334" s="5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13.5" customHeight="1">
      <c r="A335" s="1"/>
      <c r="B335" s="2"/>
      <c r="C335" s="3"/>
      <c r="D335" s="4"/>
      <c r="E335" s="4"/>
      <c r="F335" s="5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13.5" customHeight="1">
      <c r="A336" s="1"/>
      <c r="B336" s="2"/>
      <c r="C336" s="3"/>
      <c r="D336" s="4"/>
      <c r="E336" s="4"/>
      <c r="F336" s="5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13.5" customHeight="1">
      <c r="A337" s="1"/>
      <c r="B337" s="2"/>
      <c r="C337" s="3"/>
      <c r="D337" s="4"/>
      <c r="E337" s="4"/>
      <c r="F337" s="5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13.5" customHeight="1">
      <c r="A338" s="1"/>
      <c r="B338" s="2"/>
      <c r="C338" s="3"/>
      <c r="D338" s="4"/>
      <c r="E338" s="4"/>
      <c r="F338" s="5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13.5" customHeight="1">
      <c r="A339" s="1"/>
      <c r="B339" s="2"/>
      <c r="C339" s="3"/>
      <c r="D339" s="4"/>
      <c r="E339" s="4"/>
      <c r="F339" s="5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13.5" customHeight="1">
      <c r="A340" s="1"/>
      <c r="B340" s="2"/>
      <c r="C340" s="3"/>
      <c r="D340" s="4"/>
      <c r="E340" s="4"/>
      <c r="F340" s="5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13.5" customHeight="1">
      <c r="A341" s="1"/>
      <c r="B341" s="2"/>
      <c r="C341" s="3"/>
      <c r="D341" s="4"/>
      <c r="E341" s="4"/>
      <c r="F341" s="5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13.5" customHeight="1">
      <c r="A342" s="1"/>
      <c r="B342" s="2"/>
      <c r="C342" s="3"/>
      <c r="D342" s="4"/>
      <c r="E342" s="4"/>
      <c r="F342" s="5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13.5" customHeight="1">
      <c r="A343" s="1"/>
      <c r="B343" s="2"/>
      <c r="C343" s="3"/>
      <c r="D343" s="4"/>
      <c r="E343" s="4"/>
      <c r="F343" s="5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13.5" customHeight="1">
      <c r="A344" s="1"/>
      <c r="B344" s="2"/>
      <c r="C344" s="3"/>
      <c r="D344" s="4"/>
      <c r="E344" s="4"/>
      <c r="F344" s="5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13.5" customHeight="1">
      <c r="A345" s="1"/>
      <c r="B345" s="2"/>
      <c r="C345" s="3"/>
      <c r="D345" s="4"/>
      <c r="E345" s="4"/>
      <c r="F345" s="5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13.5" customHeight="1">
      <c r="A346" s="1"/>
      <c r="B346" s="2"/>
      <c r="C346" s="3"/>
      <c r="D346" s="4"/>
      <c r="E346" s="4"/>
      <c r="F346" s="5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13.5" customHeight="1">
      <c r="A347" s="1"/>
      <c r="B347" s="2"/>
      <c r="C347" s="3"/>
      <c r="D347" s="4"/>
      <c r="E347" s="4"/>
      <c r="F347" s="5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13.5" customHeight="1">
      <c r="A348" s="1"/>
      <c r="B348" s="2"/>
      <c r="C348" s="3"/>
      <c r="D348" s="4"/>
      <c r="E348" s="4"/>
      <c r="F348" s="5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13.5" customHeight="1">
      <c r="A349" s="1"/>
      <c r="B349" s="2"/>
      <c r="C349" s="3"/>
      <c r="D349" s="4"/>
      <c r="E349" s="4"/>
      <c r="F349" s="5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13.5" customHeight="1">
      <c r="A350" s="1"/>
      <c r="B350" s="2"/>
      <c r="C350" s="3"/>
      <c r="D350" s="4"/>
      <c r="E350" s="4"/>
      <c r="F350" s="5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13.5" customHeight="1">
      <c r="A351" s="1"/>
      <c r="B351" s="2"/>
      <c r="C351" s="3"/>
      <c r="D351" s="4"/>
      <c r="E351" s="4"/>
      <c r="F351" s="5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13.5" customHeight="1">
      <c r="A352" s="1"/>
      <c r="B352" s="2"/>
      <c r="C352" s="3"/>
      <c r="D352" s="4"/>
      <c r="E352" s="4"/>
      <c r="F352" s="5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13.5" customHeight="1">
      <c r="A353" s="1"/>
      <c r="B353" s="2"/>
      <c r="C353" s="3"/>
      <c r="D353" s="4"/>
      <c r="E353" s="4"/>
      <c r="F353" s="5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13.5" customHeight="1">
      <c r="A354" s="1"/>
      <c r="B354" s="2"/>
      <c r="C354" s="3"/>
      <c r="D354" s="4"/>
      <c r="E354" s="4"/>
      <c r="F354" s="5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13.5" customHeight="1">
      <c r="A355" s="1"/>
      <c r="B355" s="2"/>
      <c r="C355" s="3"/>
      <c r="D355" s="4"/>
      <c r="E355" s="4"/>
      <c r="F355" s="5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13.5" customHeight="1">
      <c r="A356" s="1"/>
      <c r="B356" s="2"/>
      <c r="C356" s="3"/>
      <c r="D356" s="4"/>
      <c r="E356" s="4"/>
      <c r="F356" s="5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13.5" customHeight="1">
      <c r="A357" s="1"/>
      <c r="B357" s="2"/>
      <c r="C357" s="3"/>
      <c r="D357" s="4"/>
      <c r="E357" s="4"/>
      <c r="F357" s="5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13.5" customHeight="1">
      <c r="A358" s="1"/>
      <c r="B358" s="2"/>
      <c r="C358" s="3"/>
      <c r="D358" s="4"/>
      <c r="E358" s="4"/>
      <c r="F358" s="5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13.5" customHeight="1">
      <c r="A359" s="1"/>
      <c r="B359" s="2"/>
      <c r="C359" s="3"/>
      <c r="D359" s="4"/>
      <c r="E359" s="4"/>
      <c r="F359" s="5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13.5" customHeight="1">
      <c r="A360" s="1"/>
      <c r="B360" s="2"/>
      <c r="C360" s="3"/>
      <c r="D360" s="4"/>
      <c r="E360" s="4"/>
      <c r="F360" s="5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13.5" customHeight="1">
      <c r="A361" s="1"/>
      <c r="B361" s="2"/>
      <c r="C361" s="3"/>
      <c r="D361" s="4"/>
      <c r="E361" s="4"/>
      <c r="F361" s="5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13.5" customHeight="1">
      <c r="A362" s="1"/>
      <c r="B362" s="2"/>
      <c r="C362" s="3"/>
      <c r="D362" s="4"/>
      <c r="E362" s="4"/>
      <c r="F362" s="5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13.5" customHeight="1">
      <c r="A363" s="1"/>
      <c r="B363" s="2"/>
      <c r="C363" s="3"/>
      <c r="D363" s="4"/>
      <c r="E363" s="4"/>
      <c r="F363" s="5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13.5" customHeight="1">
      <c r="A364" s="1"/>
      <c r="B364" s="2"/>
      <c r="C364" s="3"/>
      <c r="D364" s="4"/>
      <c r="E364" s="4"/>
      <c r="F364" s="5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13.5" customHeight="1">
      <c r="A365" s="1"/>
      <c r="B365" s="2"/>
      <c r="C365" s="3"/>
      <c r="D365" s="4"/>
      <c r="E365" s="4"/>
      <c r="F365" s="5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13.5" customHeight="1">
      <c r="A366" s="1"/>
      <c r="B366" s="2"/>
      <c r="C366" s="3"/>
      <c r="D366" s="4"/>
      <c r="E366" s="4"/>
      <c r="F366" s="5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13.5" customHeight="1">
      <c r="A367" s="1"/>
      <c r="B367" s="2"/>
      <c r="C367" s="3"/>
      <c r="D367" s="4"/>
      <c r="E367" s="4"/>
      <c r="F367" s="5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13.5" customHeight="1">
      <c r="A368" s="1"/>
      <c r="B368" s="2"/>
      <c r="C368" s="3"/>
      <c r="D368" s="4"/>
      <c r="E368" s="4"/>
      <c r="F368" s="5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13.5" customHeight="1">
      <c r="A369" s="1"/>
      <c r="B369" s="2"/>
      <c r="C369" s="3"/>
      <c r="D369" s="4"/>
      <c r="E369" s="4"/>
      <c r="F369" s="5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13.5" customHeight="1">
      <c r="A370" s="1"/>
      <c r="B370" s="2"/>
      <c r="C370" s="3"/>
      <c r="D370" s="4"/>
      <c r="E370" s="4"/>
      <c r="F370" s="5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13.5" customHeight="1">
      <c r="A371" s="1"/>
      <c r="B371" s="2"/>
      <c r="C371" s="3"/>
      <c r="D371" s="4"/>
      <c r="E371" s="4"/>
      <c r="F371" s="5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13.5" customHeight="1">
      <c r="A372" s="1"/>
      <c r="B372" s="2"/>
      <c r="C372" s="3"/>
      <c r="D372" s="4"/>
      <c r="E372" s="4"/>
      <c r="F372" s="5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13.5" customHeight="1">
      <c r="A373" s="1"/>
      <c r="B373" s="2"/>
      <c r="C373" s="3"/>
      <c r="D373" s="4"/>
      <c r="E373" s="4"/>
      <c r="F373" s="5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13.5" customHeight="1">
      <c r="A374" s="1"/>
      <c r="B374" s="2"/>
      <c r="C374" s="3"/>
      <c r="D374" s="4"/>
      <c r="E374" s="4"/>
      <c r="F374" s="5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13.5" customHeight="1">
      <c r="A375" s="1"/>
      <c r="B375" s="2"/>
      <c r="C375" s="3"/>
      <c r="D375" s="4"/>
      <c r="E375" s="4"/>
      <c r="F375" s="5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13.5" customHeight="1">
      <c r="A376" s="1"/>
      <c r="B376" s="2"/>
      <c r="C376" s="3"/>
      <c r="D376" s="4"/>
      <c r="E376" s="4"/>
      <c r="F376" s="5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13.5" customHeight="1">
      <c r="A377" s="1"/>
      <c r="B377" s="2"/>
      <c r="C377" s="3"/>
      <c r="D377" s="4"/>
      <c r="E377" s="4"/>
      <c r="F377" s="5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13.5" customHeight="1">
      <c r="A378" s="1"/>
      <c r="B378" s="2"/>
      <c r="C378" s="3"/>
      <c r="D378" s="4"/>
      <c r="E378" s="4"/>
      <c r="F378" s="5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13.5" customHeight="1">
      <c r="A379" s="1"/>
      <c r="B379" s="2"/>
      <c r="C379" s="3"/>
      <c r="D379" s="4"/>
      <c r="E379" s="4"/>
      <c r="F379" s="5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13.5" customHeight="1">
      <c r="A380" s="1"/>
      <c r="B380" s="2"/>
      <c r="C380" s="3"/>
      <c r="D380" s="4"/>
      <c r="E380" s="4"/>
      <c r="F380" s="5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13.5" customHeight="1">
      <c r="A381" s="1"/>
      <c r="B381" s="2"/>
      <c r="C381" s="3"/>
      <c r="D381" s="4"/>
      <c r="E381" s="4"/>
      <c r="F381" s="5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13.5" customHeight="1">
      <c r="A382" s="1"/>
      <c r="B382" s="2"/>
      <c r="C382" s="3"/>
      <c r="D382" s="4"/>
      <c r="E382" s="4"/>
      <c r="F382" s="5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13.5" customHeight="1">
      <c r="A383" s="1"/>
      <c r="B383" s="2"/>
      <c r="C383" s="3"/>
      <c r="D383" s="4"/>
      <c r="E383" s="4"/>
      <c r="F383" s="5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13.5" customHeight="1">
      <c r="A384" s="1"/>
      <c r="B384" s="2"/>
      <c r="C384" s="3"/>
      <c r="D384" s="4"/>
      <c r="E384" s="4"/>
      <c r="F384" s="5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13.5" customHeight="1">
      <c r="A385" s="1"/>
      <c r="B385" s="2"/>
      <c r="C385" s="3"/>
      <c r="D385" s="4"/>
      <c r="E385" s="4"/>
      <c r="F385" s="5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13.5" customHeight="1">
      <c r="A386" s="1"/>
      <c r="B386" s="2"/>
      <c r="C386" s="3"/>
      <c r="D386" s="4"/>
      <c r="E386" s="4"/>
      <c r="F386" s="5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13.5" customHeight="1">
      <c r="A387" s="1"/>
      <c r="B387" s="2"/>
      <c r="C387" s="3"/>
      <c r="D387" s="4"/>
      <c r="E387" s="4"/>
      <c r="F387" s="5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13.5" customHeight="1">
      <c r="A388" s="1"/>
      <c r="B388" s="2"/>
      <c r="C388" s="3"/>
      <c r="D388" s="4"/>
      <c r="E388" s="4"/>
      <c r="F388" s="5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13.5" customHeight="1">
      <c r="A389" s="1"/>
      <c r="B389" s="2"/>
      <c r="C389" s="3"/>
      <c r="D389" s="4"/>
      <c r="E389" s="4"/>
      <c r="F389" s="5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13.5" customHeight="1">
      <c r="A390" s="1"/>
      <c r="B390" s="2"/>
      <c r="C390" s="3"/>
      <c r="D390" s="4"/>
      <c r="E390" s="4"/>
      <c r="F390" s="5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13.5" customHeight="1">
      <c r="A391" s="1"/>
      <c r="B391" s="2"/>
      <c r="C391" s="3"/>
      <c r="D391" s="4"/>
      <c r="E391" s="4"/>
      <c r="F391" s="5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13.5" customHeight="1">
      <c r="A392" s="1"/>
      <c r="B392" s="2"/>
      <c r="C392" s="3"/>
      <c r="D392" s="4"/>
      <c r="E392" s="4"/>
      <c r="F392" s="5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13.5" customHeight="1">
      <c r="A393" s="1"/>
      <c r="B393" s="2"/>
      <c r="C393" s="3"/>
      <c r="D393" s="4"/>
      <c r="E393" s="4"/>
      <c r="F393" s="5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13.5" customHeight="1">
      <c r="A394" s="1"/>
      <c r="B394" s="2"/>
      <c r="C394" s="3"/>
      <c r="D394" s="4"/>
      <c r="E394" s="4"/>
      <c r="F394" s="5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13.5" customHeight="1">
      <c r="A395" s="1"/>
      <c r="B395" s="2"/>
      <c r="C395" s="3"/>
      <c r="D395" s="4"/>
      <c r="E395" s="4"/>
      <c r="F395" s="5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13.5" customHeight="1">
      <c r="A396" s="1"/>
      <c r="B396" s="2"/>
      <c r="C396" s="3"/>
      <c r="D396" s="4"/>
      <c r="E396" s="4"/>
      <c r="F396" s="5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13.5" customHeight="1">
      <c r="A397" s="1"/>
      <c r="B397" s="2"/>
      <c r="C397" s="3"/>
      <c r="D397" s="4"/>
      <c r="E397" s="4"/>
      <c r="F397" s="5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13.5" customHeight="1">
      <c r="A398" s="1"/>
      <c r="B398" s="2"/>
      <c r="C398" s="3"/>
      <c r="D398" s="4"/>
      <c r="E398" s="4"/>
      <c r="F398" s="5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13.5" customHeight="1">
      <c r="A399" s="1"/>
      <c r="B399" s="2"/>
      <c r="C399" s="3"/>
      <c r="D399" s="4"/>
      <c r="E399" s="4"/>
      <c r="F399" s="5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13.5" customHeight="1">
      <c r="A400" s="1"/>
      <c r="B400" s="2"/>
      <c r="C400" s="3"/>
      <c r="D400" s="4"/>
      <c r="E400" s="4"/>
      <c r="F400" s="5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13.5" customHeight="1">
      <c r="A401" s="1"/>
      <c r="B401" s="2"/>
      <c r="C401" s="3"/>
      <c r="D401" s="4"/>
      <c r="E401" s="4"/>
      <c r="F401" s="5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13.5" customHeight="1">
      <c r="A402" s="1"/>
      <c r="B402" s="2"/>
      <c r="C402" s="3"/>
      <c r="D402" s="4"/>
      <c r="E402" s="4"/>
      <c r="F402" s="5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13.5" customHeight="1">
      <c r="A403" s="1"/>
      <c r="B403" s="2"/>
      <c r="C403" s="3"/>
      <c r="D403" s="4"/>
      <c r="E403" s="4"/>
      <c r="F403" s="5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13.5" customHeight="1">
      <c r="A404" s="1"/>
      <c r="B404" s="2"/>
      <c r="C404" s="3"/>
      <c r="D404" s="4"/>
      <c r="E404" s="4"/>
      <c r="F404" s="5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13.5" customHeight="1">
      <c r="A405" s="1"/>
      <c r="B405" s="2"/>
      <c r="C405" s="3"/>
      <c r="D405" s="4"/>
      <c r="E405" s="4"/>
      <c r="F405" s="5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13.5" customHeight="1">
      <c r="A406" s="1"/>
      <c r="B406" s="2"/>
      <c r="C406" s="3"/>
      <c r="D406" s="4"/>
      <c r="E406" s="4"/>
      <c r="F406" s="5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13.5" customHeight="1">
      <c r="A407" s="1"/>
      <c r="B407" s="2"/>
      <c r="C407" s="3"/>
      <c r="D407" s="4"/>
      <c r="E407" s="4"/>
      <c r="F407" s="5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13.5" customHeight="1">
      <c r="A408" s="1"/>
      <c r="B408" s="2"/>
      <c r="C408" s="3"/>
      <c r="D408" s="4"/>
      <c r="E408" s="4"/>
      <c r="F408" s="5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13.5" customHeight="1">
      <c r="A409" s="1"/>
      <c r="B409" s="2"/>
      <c r="C409" s="3"/>
      <c r="D409" s="4"/>
      <c r="E409" s="4"/>
      <c r="F409" s="5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13.5" customHeight="1">
      <c r="A410" s="1"/>
      <c r="B410" s="2"/>
      <c r="C410" s="3"/>
      <c r="D410" s="4"/>
      <c r="E410" s="4"/>
      <c r="F410" s="5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13.5" customHeight="1">
      <c r="A411" s="1"/>
      <c r="B411" s="2"/>
      <c r="C411" s="3"/>
      <c r="D411" s="4"/>
      <c r="E411" s="4"/>
      <c r="F411" s="5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13.5" customHeight="1">
      <c r="A412" s="1"/>
      <c r="B412" s="2"/>
      <c r="C412" s="3"/>
      <c r="D412" s="4"/>
      <c r="E412" s="4"/>
      <c r="F412" s="5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13.5" customHeight="1">
      <c r="A413" s="1"/>
      <c r="B413" s="2"/>
      <c r="C413" s="3"/>
      <c r="D413" s="4"/>
      <c r="E413" s="4"/>
      <c r="F413" s="5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13.5" customHeight="1">
      <c r="A414" s="1"/>
      <c r="B414" s="2"/>
      <c r="C414" s="3"/>
      <c r="D414" s="4"/>
      <c r="E414" s="4"/>
      <c r="F414" s="5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13.5" customHeight="1">
      <c r="A415" s="1"/>
      <c r="B415" s="2"/>
      <c r="C415" s="3"/>
      <c r="D415" s="4"/>
      <c r="E415" s="4"/>
      <c r="F415" s="5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13.5" customHeight="1">
      <c r="A416" s="1"/>
      <c r="B416" s="2"/>
      <c r="C416" s="3"/>
      <c r="D416" s="4"/>
      <c r="E416" s="4"/>
      <c r="F416" s="5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13.5" customHeight="1">
      <c r="A417" s="1"/>
      <c r="B417" s="2"/>
      <c r="C417" s="3"/>
      <c r="D417" s="4"/>
      <c r="E417" s="4"/>
      <c r="F417" s="5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13.5" customHeight="1">
      <c r="A418" s="1"/>
      <c r="B418" s="2"/>
      <c r="C418" s="3"/>
      <c r="D418" s="4"/>
      <c r="E418" s="4"/>
      <c r="F418" s="5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13.5" customHeight="1">
      <c r="A419" s="1"/>
      <c r="B419" s="2"/>
      <c r="C419" s="3"/>
      <c r="D419" s="4"/>
      <c r="E419" s="4"/>
      <c r="F419" s="5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13.5" customHeight="1">
      <c r="A420" s="1"/>
      <c r="B420" s="2"/>
      <c r="C420" s="3"/>
      <c r="D420" s="4"/>
      <c r="E420" s="4"/>
      <c r="F420" s="5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13.5" customHeight="1">
      <c r="A421" s="1"/>
      <c r="B421" s="2"/>
      <c r="C421" s="3"/>
      <c r="D421" s="4"/>
      <c r="E421" s="4"/>
      <c r="F421" s="5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13.5" customHeight="1">
      <c r="A422" s="1"/>
      <c r="B422" s="2"/>
      <c r="C422" s="3"/>
      <c r="D422" s="4"/>
      <c r="E422" s="4"/>
      <c r="F422" s="5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13.5" customHeight="1">
      <c r="A423" s="1"/>
      <c r="B423" s="2"/>
      <c r="C423" s="3"/>
      <c r="D423" s="4"/>
      <c r="E423" s="4"/>
      <c r="F423" s="5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13.5" customHeight="1">
      <c r="A424" s="1"/>
      <c r="B424" s="2"/>
      <c r="C424" s="3"/>
      <c r="D424" s="4"/>
      <c r="E424" s="4"/>
      <c r="F424" s="5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13.5" customHeight="1">
      <c r="A425" s="1"/>
      <c r="B425" s="2"/>
      <c r="C425" s="3"/>
      <c r="D425" s="4"/>
      <c r="E425" s="4"/>
      <c r="F425" s="5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13.5" customHeight="1">
      <c r="A426" s="1"/>
      <c r="B426" s="2"/>
      <c r="C426" s="3"/>
      <c r="D426" s="4"/>
      <c r="E426" s="4"/>
      <c r="F426" s="5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13.5" customHeight="1">
      <c r="A427" s="1"/>
      <c r="B427" s="2"/>
      <c r="C427" s="3"/>
      <c r="D427" s="4"/>
      <c r="E427" s="4"/>
      <c r="F427" s="5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13.5" customHeight="1">
      <c r="A428" s="1"/>
      <c r="B428" s="2"/>
      <c r="C428" s="3"/>
      <c r="D428" s="4"/>
      <c r="E428" s="4"/>
      <c r="F428" s="5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13.5" customHeight="1">
      <c r="A429" s="1"/>
      <c r="B429" s="2"/>
      <c r="C429" s="3"/>
      <c r="D429" s="4"/>
      <c r="E429" s="4"/>
      <c r="F429" s="5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13.5" customHeight="1">
      <c r="A430" s="1"/>
      <c r="B430" s="2"/>
      <c r="C430" s="3"/>
      <c r="D430" s="4"/>
      <c r="E430" s="4"/>
      <c r="F430" s="5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13.5" customHeight="1">
      <c r="A431" s="1"/>
      <c r="B431" s="2"/>
      <c r="C431" s="3"/>
      <c r="D431" s="4"/>
      <c r="E431" s="4"/>
      <c r="F431" s="5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13.5" customHeight="1">
      <c r="A432" s="1"/>
      <c r="B432" s="2"/>
      <c r="C432" s="3"/>
      <c r="D432" s="4"/>
      <c r="E432" s="4"/>
      <c r="F432" s="5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13.5" customHeight="1">
      <c r="A433" s="1"/>
      <c r="B433" s="2"/>
      <c r="C433" s="3"/>
      <c r="D433" s="4"/>
      <c r="E433" s="4"/>
      <c r="F433" s="5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13.5" customHeight="1">
      <c r="A434" s="1"/>
      <c r="B434" s="2"/>
      <c r="C434" s="3"/>
      <c r="D434" s="4"/>
      <c r="E434" s="4"/>
      <c r="F434" s="5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13.5" customHeight="1">
      <c r="A435" s="1"/>
      <c r="B435" s="2"/>
      <c r="C435" s="3"/>
      <c r="D435" s="4"/>
      <c r="E435" s="4"/>
      <c r="F435" s="5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13.5" customHeight="1">
      <c r="A436" s="1"/>
      <c r="B436" s="2"/>
      <c r="C436" s="3"/>
      <c r="D436" s="4"/>
      <c r="E436" s="4"/>
      <c r="F436" s="5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13.5" customHeight="1">
      <c r="A437" s="1"/>
      <c r="B437" s="2"/>
      <c r="C437" s="3"/>
      <c r="D437" s="4"/>
      <c r="E437" s="4"/>
      <c r="F437" s="5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13.5" customHeight="1">
      <c r="A438" s="1"/>
      <c r="B438" s="2"/>
      <c r="C438" s="3"/>
      <c r="D438" s="4"/>
      <c r="E438" s="4"/>
      <c r="F438" s="5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13.5" customHeight="1">
      <c r="A439" s="1"/>
      <c r="B439" s="2"/>
      <c r="C439" s="3"/>
      <c r="D439" s="4"/>
      <c r="E439" s="4"/>
      <c r="F439" s="5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13.5" customHeight="1">
      <c r="A440" s="1"/>
      <c r="B440" s="2"/>
      <c r="C440" s="3"/>
      <c r="D440" s="4"/>
      <c r="E440" s="4"/>
      <c r="F440" s="5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13.5" customHeight="1">
      <c r="A441" s="1"/>
      <c r="B441" s="2"/>
      <c r="C441" s="3"/>
      <c r="D441" s="4"/>
      <c r="E441" s="4"/>
      <c r="F441" s="5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13.5" customHeight="1">
      <c r="A442" s="1"/>
      <c r="B442" s="2"/>
      <c r="C442" s="3"/>
      <c r="D442" s="4"/>
      <c r="E442" s="4"/>
      <c r="F442" s="5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13.5" customHeight="1">
      <c r="A443" s="1"/>
      <c r="B443" s="2"/>
      <c r="C443" s="3"/>
      <c r="D443" s="4"/>
      <c r="E443" s="4"/>
      <c r="F443" s="5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13.5" customHeight="1">
      <c r="A444" s="1"/>
      <c r="B444" s="2"/>
      <c r="C444" s="3"/>
      <c r="D444" s="4"/>
      <c r="E444" s="4"/>
      <c r="F444" s="5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13.5" customHeight="1">
      <c r="A445" s="1"/>
      <c r="B445" s="2"/>
      <c r="C445" s="3"/>
      <c r="D445" s="4"/>
      <c r="E445" s="4"/>
      <c r="F445" s="5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13.5" customHeight="1">
      <c r="A446" s="1"/>
      <c r="B446" s="2"/>
      <c r="C446" s="3"/>
      <c r="D446" s="4"/>
      <c r="E446" s="4"/>
      <c r="F446" s="5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13.5" customHeight="1">
      <c r="A447" s="1"/>
      <c r="B447" s="2"/>
      <c r="C447" s="3"/>
      <c r="D447" s="4"/>
      <c r="E447" s="4"/>
      <c r="F447" s="5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13.5" customHeight="1">
      <c r="A448" s="1"/>
      <c r="B448" s="2"/>
      <c r="C448" s="3"/>
      <c r="D448" s="4"/>
      <c r="E448" s="4"/>
      <c r="F448" s="5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13.5" customHeight="1">
      <c r="A449" s="1"/>
      <c r="B449" s="2"/>
      <c r="C449" s="3"/>
      <c r="D449" s="4"/>
      <c r="E449" s="4"/>
      <c r="F449" s="5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13.5" customHeight="1">
      <c r="A450" s="1"/>
      <c r="B450" s="2"/>
      <c r="C450" s="3"/>
      <c r="D450" s="4"/>
      <c r="E450" s="4"/>
      <c r="F450" s="5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13.5" customHeight="1">
      <c r="A451" s="1"/>
      <c r="B451" s="2"/>
      <c r="C451" s="3"/>
      <c r="D451" s="4"/>
      <c r="E451" s="4"/>
      <c r="F451" s="5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13.5" customHeight="1">
      <c r="A452" s="1"/>
      <c r="B452" s="2"/>
      <c r="C452" s="3"/>
      <c r="D452" s="4"/>
      <c r="E452" s="4"/>
      <c r="F452" s="5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13.5" customHeight="1">
      <c r="A453" s="1"/>
      <c r="B453" s="2"/>
      <c r="C453" s="3"/>
      <c r="D453" s="4"/>
      <c r="E453" s="4"/>
      <c r="F453" s="5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13.5" customHeight="1">
      <c r="A454" s="1"/>
      <c r="B454" s="2"/>
      <c r="C454" s="3"/>
      <c r="D454" s="4"/>
      <c r="E454" s="4"/>
      <c r="F454" s="5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13.5" customHeight="1">
      <c r="A455" s="1"/>
      <c r="B455" s="2"/>
      <c r="C455" s="3"/>
      <c r="D455" s="4"/>
      <c r="E455" s="4"/>
      <c r="F455" s="5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13.5" customHeight="1">
      <c r="A456" s="1"/>
      <c r="B456" s="2"/>
      <c r="C456" s="3"/>
      <c r="D456" s="4"/>
      <c r="E456" s="4"/>
      <c r="F456" s="5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13.5" customHeight="1">
      <c r="A457" s="1"/>
      <c r="B457" s="2"/>
      <c r="C457" s="3"/>
      <c r="D457" s="4"/>
      <c r="E457" s="4"/>
      <c r="F457" s="5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13.5" customHeight="1">
      <c r="A458" s="1"/>
      <c r="B458" s="2"/>
      <c r="C458" s="3"/>
      <c r="D458" s="4"/>
      <c r="E458" s="4"/>
      <c r="F458" s="5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13.5" customHeight="1">
      <c r="A459" s="1"/>
      <c r="B459" s="2"/>
      <c r="C459" s="3"/>
      <c r="D459" s="4"/>
      <c r="E459" s="4"/>
      <c r="F459" s="5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13.5" customHeight="1">
      <c r="A460" s="1"/>
      <c r="B460" s="2"/>
      <c r="C460" s="3"/>
      <c r="D460" s="4"/>
      <c r="E460" s="4"/>
      <c r="F460" s="5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13.5" customHeight="1">
      <c r="A461" s="1"/>
      <c r="B461" s="2"/>
      <c r="C461" s="3"/>
      <c r="D461" s="4"/>
      <c r="E461" s="4"/>
      <c r="F461" s="5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13.5" customHeight="1">
      <c r="A462" s="1"/>
      <c r="B462" s="2"/>
      <c r="C462" s="3"/>
      <c r="D462" s="4"/>
      <c r="E462" s="4"/>
      <c r="F462" s="5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13.5" customHeight="1">
      <c r="A463" s="1"/>
      <c r="B463" s="2"/>
      <c r="C463" s="3"/>
      <c r="D463" s="4"/>
      <c r="E463" s="4"/>
      <c r="F463" s="5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13.5" customHeight="1">
      <c r="A464" s="1"/>
      <c r="B464" s="2"/>
      <c r="C464" s="3"/>
      <c r="D464" s="4"/>
      <c r="E464" s="4"/>
      <c r="F464" s="5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13.5" customHeight="1">
      <c r="A465" s="1"/>
      <c r="B465" s="2"/>
      <c r="C465" s="3"/>
      <c r="D465" s="4"/>
      <c r="E465" s="4"/>
      <c r="F465" s="5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13.5" customHeight="1">
      <c r="A466" s="1"/>
      <c r="B466" s="2"/>
      <c r="C466" s="3"/>
      <c r="D466" s="4"/>
      <c r="E466" s="4"/>
      <c r="F466" s="5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13.5" customHeight="1">
      <c r="A467" s="1"/>
      <c r="B467" s="2"/>
      <c r="C467" s="3"/>
      <c r="D467" s="4"/>
      <c r="E467" s="4"/>
      <c r="F467" s="5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13.5" customHeight="1">
      <c r="A468" s="1"/>
      <c r="B468" s="2"/>
      <c r="C468" s="3"/>
      <c r="D468" s="4"/>
      <c r="E468" s="4"/>
      <c r="F468" s="5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13.5" customHeight="1">
      <c r="A469" s="1"/>
      <c r="B469" s="2"/>
      <c r="C469" s="3"/>
      <c r="D469" s="4"/>
      <c r="E469" s="4"/>
      <c r="F469" s="5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13.5" customHeight="1">
      <c r="A470" s="1"/>
      <c r="B470" s="2"/>
      <c r="C470" s="3"/>
      <c r="D470" s="4"/>
      <c r="E470" s="4"/>
      <c r="F470" s="5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13.5" customHeight="1">
      <c r="A471" s="1"/>
      <c r="B471" s="2"/>
      <c r="C471" s="3"/>
      <c r="D471" s="4"/>
      <c r="E471" s="4"/>
      <c r="F471" s="5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13.5" customHeight="1">
      <c r="A472" s="1"/>
      <c r="B472" s="2"/>
      <c r="C472" s="3"/>
      <c r="D472" s="4"/>
      <c r="E472" s="4"/>
      <c r="F472" s="5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13.5" customHeight="1">
      <c r="A473" s="1"/>
      <c r="B473" s="2"/>
      <c r="C473" s="3"/>
      <c r="D473" s="4"/>
      <c r="E473" s="4"/>
      <c r="F473" s="5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13.5" customHeight="1">
      <c r="A474" s="1"/>
      <c r="B474" s="2"/>
      <c r="C474" s="3"/>
      <c r="D474" s="4"/>
      <c r="E474" s="4"/>
      <c r="F474" s="5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13.5" customHeight="1">
      <c r="A475" s="1"/>
      <c r="B475" s="2"/>
      <c r="C475" s="3"/>
      <c r="D475" s="4"/>
      <c r="E475" s="4"/>
      <c r="F475" s="5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13.5" customHeight="1">
      <c r="A476" s="1"/>
      <c r="B476" s="2"/>
      <c r="C476" s="3"/>
      <c r="D476" s="4"/>
      <c r="E476" s="4"/>
      <c r="F476" s="5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13.5" customHeight="1">
      <c r="A477" s="1"/>
      <c r="B477" s="2"/>
      <c r="C477" s="3"/>
      <c r="D477" s="4"/>
      <c r="E477" s="4"/>
      <c r="F477" s="5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13.5" customHeight="1">
      <c r="A478" s="1"/>
      <c r="B478" s="2"/>
      <c r="C478" s="3"/>
      <c r="D478" s="4"/>
      <c r="E478" s="4"/>
      <c r="F478" s="5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13.5" customHeight="1">
      <c r="A479" s="1"/>
      <c r="B479" s="2"/>
      <c r="C479" s="3"/>
      <c r="D479" s="4"/>
      <c r="E479" s="4"/>
      <c r="F479" s="5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13.5" customHeight="1">
      <c r="A480" s="1"/>
      <c r="B480" s="2"/>
      <c r="C480" s="3"/>
      <c r="D480" s="4"/>
      <c r="E480" s="4"/>
      <c r="F480" s="5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13.5" customHeight="1">
      <c r="A481" s="1"/>
      <c r="B481" s="2"/>
      <c r="C481" s="3"/>
      <c r="D481" s="4"/>
      <c r="E481" s="4"/>
      <c r="F481" s="5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13.5" customHeight="1">
      <c r="A482" s="1"/>
      <c r="B482" s="2"/>
      <c r="C482" s="3"/>
      <c r="D482" s="4"/>
      <c r="E482" s="4"/>
      <c r="F482" s="5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13.5" customHeight="1">
      <c r="A483" s="1"/>
      <c r="B483" s="2"/>
      <c r="C483" s="3"/>
      <c r="D483" s="4"/>
      <c r="E483" s="4"/>
      <c r="F483" s="5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13.5" customHeight="1">
      <c r="A484" s="1"/>
      <c r="B484" s="2"/>
      <c r="C484" s="3"/>
      <c r="D484" s="4"/>
      <c r="E484" s="4"/>
      <c r="F484" s="5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13.5" customHeight="1">
      <c r="A485" s="1"/>
      <c r="B485" s="2"/>
      <c r="C485" s="3"/>
      <c r="D485" s="4"/>
      <c r="E485" s="4"/>
      <c r="F485" s="5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13.5" customHeight="1">
      <c r="A486" s="1"/>
      <c r="B486" s="2"/>
      <c r="C486" s="3"/>
      <c r="D486" s="4"/>
      <c r="E486" s="4"/>
      <c r="F486" s="5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13.5" customHeight="1">
      <c r="A487" s="1"/>
      <c r="B487" s="2"/>
      <c r="C487" s="3"/>
      <c r="D487" s="4"/>
      <c r="E487" s="4"/>
      <c r="F487" s="5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13.5" customHeight="1">
      <c r="A488" s="1"/>
      <c r="B488" s="2"/>
      <c r="C488" s="3"/>
      <c r="D488" s="4"/>
      <c r="E488" s="4"/>
      <c r="F488" s="5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13.5" customHeight="1">
      <c r="A489" s="1"/>
      <c r="B489" s="2"/>
      <c r="C489" s="3"/>
      <c r="D489" s="4"/>
      <c r="E489" s="4"/>
      <c r="F489" s="5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13.5" customHeight="1">
      <c r="A490" s="1"/>
      <c r="B490" s="2"/>
      <c r="C490" s="3"/>
      <c r="D490" s="4"/>
      <c r="E490" s="4"/>
      <c r="F490" s="5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13.5" customHeight="1">
      <c r="A491" s="1"/>
      <c r="B491" s="2"/>
      <c r="C491" s="3"/>
      <c r="D491" s="4"/>
      <c r="E491" s="4"/>
      <c r="F491" s="5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13.5" customHeight="1">
      <c r="A492" s="1"/>
      <c r="B492" s="2"/>
      <c r="C492" s="3"/>
      <c r="D492" s="4"/>
      <c r="E492" s="4"/>
      <c r="F492" s="5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13.5" customHeight="1">
      <c r="A493" s="1"/>
      <c r="B493" s="2"/>
      <c r="C493" s="3"/>
      <c r="D493" s="4"/>
      <c r="E493" s="4"/>
      <c r="F493" s="5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13.5" customHeight="1">
      <c r="A494" s="1"/>
      <c r="B494" s="2"/>
      <c r="C494" s="3"/>
      <c r="D494" s="4"/>
      <c r="E494" s="4"/>
      <c r="F494" s="5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13.5" customHeight="1">
      <c r="A495" s="1"/>
      <c r="B495" s="2"/>
      <c r="C495" s="3"/>
      <c r="D495" s="4"/>
      <c r="E495" s="4"/>
      <c r="F495" s="5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13.5" customHeight="1">
      <c r="A496" s="1"/>
      <c r="B496" s="2"/>
      <c r="C496" s="3"/>
      <c r="D496" s="4"/>
      <c r="E496" s="4"/>
      <c r="F496" s="5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13.5" customHeight="1">
      <c r="A497" s="1"/>
      <c r="B497" s="2"/>
      <c r="C497" s="3"/>
      <c r="D497" s="4"/>
      <c r="E497" s="4"/>
      <c r="F497" s="5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13.5" customHeight="1">
      <c r="A498" s="1"/>
      <c r="B498" s="2"/>
      <c r="C498" s="3"/>
      <c r="D498" s="4"/>
      <c r="E498" s="4"/>
      <c r="F498" s="5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13.5" customHeight="1">
      <c r="A499" s="1"/>
      <c r="B499" s="2"/>
      <c r="C499" s="3"/>
      <c r="D499" s="4"/>
      <c r="E499" s="4"/>
      <c r="F499" s="5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13.5" customHeight="1">
      <c r="A500" s="1"/>
      <c r="B500" s="2"/>
      <c r="C500" s="3"/>
      <c r="D500" s="4"/>
      <c r="E500" s="4"/>
      <c r="F500" s="5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13.5" customHeight="1">
      <c r="A501" s="1"/>
      <c r="B501" s="2"/>
      <c r="C501" s="3"/>
      <c r="D501" s="4"/>
      <c r="E501" s="4"/>
      <c r="F501" s="5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13.5" customHeight="1">
      <c r="A502" s="1"/>
      <c r="B502" s="2"/>
      <c r="C502" s="3"/>
      <c r="D502" s="4"/>
      <c r="E502" s="4"/>
      <c r="F502" s="5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13.5" customHeight="1">
      <c r="A503" s="1"/>
      <c r="B503" s="2"/>
      <c r="C503" s="3"/>
      <c r="D503" s="4"/>
      <c r="E503" s="4"/>
      <c r="F503" s="5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13.5" customHeight="1">
      <c r="A504" s="1"/>
      <c r="B504" s="2"/>
      <c r="C504" s="3"/>
      <c r="D504" s="4"/>
      <c r="E504" s="4"/>
      <c r="F504" s="5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13.5" customHeight="1">
      <c r="A505" s="1"/>
      <c r="B505" s="2"/>
      <c r="C505" s="3"/>
      <c r="D505" s="4"/>
      <c r="E505" s="4"/>
      <c r="F505" s="5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13.5" customHeight="1">
      <c r="A506" s="1"/>
      <c r="B506" s="2"/>
      <c r="C506" s="3"/>
      <c r="D506" s="4"/>
      <c r="E506" s="4"/>
      <c r="F506" s="5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13.5" customHeight="1">
      <c r="A507" s="1"/>
      <c r="B507" s="2"/>
      <c r="C507" s="3"/>
      <c r="D507" s="4"/>
      <c r="E507" s="4"/>
      <c r="F507" s="5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13.5" customHeight="1">
      <c r="A508" s="1"/>
      <c r="B508" s="2"/>
      <c r="C508" s="3"/>
      <c r="D508" s="4"/>
      <c r="E508" s="4"/>
      <c r="F508" s="5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13.5" customHeight="1">
      <c r="A509" s="1"/>
      <c r="B509" s="2"/>
      <c r="C509" s="3"/>
      <c r="D509" s="4"/>
      <c r="E509" s="4"/>
      <c r="F509" s="5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13.5" customHeight="1">
      <c r="A510" s="1"/>
      <c r="B510" s="2"/>
      <c r="C510" s="3"/>
      <c r="D510" s="4"/>
      <c r="E510" s="4"/>
      <c r="F510" s="5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13.5" customHeight="1">
      <c r="A511" s="1"/>
      <c r="B511" s="2"/>
      <c r="C511" s="3"/>
      <c r="D511" s="4"/>
      <c r="E511" s="4"/>
      <c r="F511" s="5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13.5" customHeight="1">
      <c r="A512" s="1"/>
      <c r="B512" s="2"/>
      <c r="C512" s="3"/>
      <c r="D512" s="4"/>
      <c r="E512" s="4"/>
      <c r="F512" s="5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13.5" customHeight="1">
      <c r="A513" s="1"/>
      <c r="B513" s="2"/>
      <c r="C513" s="3"/>
      <c r="D513" s="4"/>
      <c r="E513" s="4"/>
      <c r="F513" s="5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13.5" customHeight="1">
      <c r="A514" s="1"/>
      <c r="B514" s="2"/>
      <c r="C514" s="3"/>
      <c r="D514" s="4"/>
      <c r="E514" s="4"/>
      <c r="F514" s="5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13.5" customHeight="1">
      <c r="A515" s="1"/>
      <c r="B515" s="2"/>
      <c r="C515" s="3"/>
      <c r="D515" s="4"/>
      <c r="E515" s="4"/>
      <c r="F515" s="5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13.5" customHeight="1">
      <c r="A516" s="1"/>
      <c r="B516" s="2"/>
      <c r="C516" s="3"/>
      <c r="D516" s="4"/>
      <c r="E516" s="4"/>
      <c r="F516" s="5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13.5" customHeight="1">
      <c r="A517" s="1"/>
      <c r="B517" s="2"/>
      <c r="C517" s="3"/>
      <c r="D517" s="4"/>
      <c r="E517" s="4"/>
      <c r="F517" s="5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13.5" customHeight="1">
      <c r="A518" s="1"/>
      <c r="B518" s="2"/>
      <c r="C518" s="3"/>
      <c r="D518" s="4"/>
      <c r="E518" s="4"/>
      <c r="F518" s="5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13.5" customHeight="1">
      <c r="A519" s="1"/>
      <c r="B519" s="2"/>
      <c r="C519" s="3"/>
      <c r="D519" s="4"/>
      <c r="E519" s="4"/>
      <c r="F519" s="5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13.5" customHeight="1">
      <c r="A520" s="1"/>
      <c r="B520" s="2"/>
      <c r="C520" s="3"/>
      <c r="D520" s="4"/>
      <c r="E520" s="4"/>
      <c r="F520" s="5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13.5" customHeight="1">
      <c r="A521" s="1"/>
      <c r="B521" s="2"/>
      <c r="C521" s="3"/>
      <c r="D521" s="4"/>
      <c r="E521" s="4"/>
      <c r="F521" s="5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13.5" customHeight="1">
      <c r="A522" s="1"/>
      <c r="B522" s="2"/>
      <c r="C522" s="3"/>
      <c r="D522" s="4"/>
      <c r="E522" s="4"/>
      <c r="F522" s="5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13.5" customHeight="1">
      <c r="A523" s="1"/>
      <c r="B523" s="2"/>
      <c r="C523" s="3"/>
      <c r="D523" s="4"/>
      <c r="E523" s="4"/>
      <c r="F523" s="5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13.5" customHeight="1">
      <c r="A524" s="1"/>
      <c r="B524" s="2"/>
      <c r="C524" s="3"/>
      <c r="D524" s="4"/>
      <c r="E524" s="4"/>
      <c r="F524" s="5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13.5" customHeight="1">
      <c r="A525" s="1"/>
      <c r="B525" s="2"/>
      <c r="C525" s="3"/>
      <c r="D525" s="4"/>
      <c r="E525" s="4"/>
      <c r="F525" s="5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13.5" customHeight="1">
      <c r="A526" s="1"/>
      <c r="B526" s="2"/>
      <c r="C526" s="3"/>
      <c r="D526" s="4"/>
      <c r="E526" s="4"/>
      <c r="F526" s="5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13.5" customHeight="1">
      <c r="A527" s="1"/>
      <c r="B527" s="2"/>
      <c r="C527" s="3"/>
      <c r="D527" s="4"/>
      <c r="E527" s="4"/>
      <c r="F527" s="5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13.5" customHeight="1">
      <c r="A528" s="1"/>
      <c r="B528" s="2"/>
      <c r="C528" s="3"/>
      <c r="D528" s="4"/>
      <c r="E528" s="4"/>
      <c r="F528" s="5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13.5" customHeight="1">
      <c r="A529" s="1"/>
      <c r="B529" s="2"/>
      <c r="C529" s="3"/>
      <c r="D529" s="4"/>
      <c r="E529" s="4"/>
      <c r="F529" s="5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13.5" customHeight="1">
      <c r="A530" s="1"/>
      <c r="B530" s="2"/>
      <c r="C530" s="3"/>
      <c r="D530" s="4"/>
      <c r="E530" s="4"/>
      <c r="F530" s="5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13.5" customHeight="1">
      <c r="A531" s="1"/>
      <c r="B531" s="2"/>
      <c r="C531" s="3"/>
      <c r="D531" s="4"/>
      <c r="E531" s="4"/>
      <c r="F531" s="5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13.5" customHeight="1">
      <c r="A532" s="1"/>
      <c r="B532" s="2"/>
      <c r="C532" s="3"/>
      <c r="D532" s="4"/>
      <c r="E532" s="4"/>
      <c r="F532" s="5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13.5" customHeight="1">
      <c r="A533" s="1"/>
      <c r="B533" s="2"/>
      <c r="C533" s="3"/>
      <c r="D533" s="4"/>
      <c r="E533" s="4"/>
      <c r="F533" s="5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13.5" customHeight="1">
      <c r="A534" s="1"/>
      <c r="B534" s="2"/>
      <c r="C534" s="3"/>
      <c r="D534" s="4"/>
      <c r="E534" s="4"/>
      <c r="F534" s="5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13.5" customHeight="1">
      <c r="A535" s="1"/>
      <c r="B535" s="2"/>
      <c r="C535" s="3"/>
      <c r="D535" s="4"/>
      <c r="E535" s="4"/>
      <c r="F535" s="5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13.5" customHeight="1">
      <c r="A536" s="1"/>
      <c r="B536" s="2"/>
      <c r="C536" s="3"/>
      <c r="D536" s="4"/>
      <c r="E536" s="4"/>
      <c r="F536" s="5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13.5" customHeight="1">
      <c r="A537" s="1"/>
      <c r="B537" s="2"/>
      <c r="C537" s="3"/>
      <c r="D537" s="4"/>
      <c r="E537" s="4"/>
      <c r="F537" s="5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13.5" customHeight="1">
      <c r="A538" s="1"/>
      <c r="B538" s="2"/>
      <c r="C538" s="3"/>
      <c r="D538" s="4"/>
      <c r="E538" s="4"/>
      <c r="F538" s="5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13.5" customHeight="1">
      <c r="A539" s="1"/>
      <c r="B539" s="2"/>
      <c r="C539" s="3"/>
      <c r="D539" s="4"/>
      <c r="E539" s="4"/>
      <c r="F539" s="5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13.5" customHeight="1">
      <c r="A540" s="1"/>
      <c r="B540" s="2"/>
      <c r="C540" s="3"/>
      <c r="D540" s="4"/>
      <c r="E540" s="4"/>
      <c r="F540" s="5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13.5" customHeight="1">
      <c r="A541" s="1"/>
      <c r="B541" s="2"/>
      <c r="C541" s="3"/>
      <c r="D541" s="4"/>
      <c r="E541" s="4"/>
      <c r="F541" s="5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13.5" customHeight="1">
      <c r="A542" s="1"/>
      <c r="B542" s="2"/>
      <c r="C542" s="3"/>
      <c r="D542" s="4"/>
      <c r="E542" s="4"/>
      <c r="F542" s="5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13.5" customHeight="1">
      <c r="A543" s="1"/>
      <c r="B543" s="2"/>
      <c r="C543" s="3"/>
      <c r="D543" s="4"/>
      <c r="E543" s="4"/>
      <c r="F543" s="5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13.5" customHeight="1">
      <c r="A544" s="1"/>
      <c r="B544" s="2"/>
      <c r="C544" s="3"/>
      <c r="D544" s="4"/>
      <c r="E544" s="4"/>
      <c r="F544" s="5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13.5" customHeight="1">
      <c r="A545" s="1"/>
      <c r="B545" s="2"/>
      <c r="C545" s="3"/>
      <c r="D545" s="4"/>
      <c r="E545" s="4"/>
      <c r="F545" s="5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13.5" customHeight="1">
      <c r="A546" s="1"/>
      <c r="B546" s="2"/>
      <c r="C546" s="3"/>
      <c r="D546" s="4"/>
      <c r="E546" s="4"/>
      <c r="F546" s="5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13.5" customHeight="1">
      <c r="A547" s="1"/>
      <c r="B547" s="2"/>
      <c r="C547" s="3"/>
      <c r="D547" s="4"/>
      <c r="E547" s="4"/>
      <c r="F547" s="5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13.5" customHeight="1">
      <c r="A548" s="1"/>
      <c r="B548" s="2"/>
      <c r="C548" s="3"/>
      <c r="D548" s="4"/>
      <c r="E548" s="4"/>
      <c r="F548" s="5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13.5" customHeight="1">
      <c r="A549" s="1"/>
      <c r="B549" s="2"/>
      <c r="C549" s="3"/>
      <c r="D549" s="4"/>
      <c r="E549" s="4"/>
      <c r="F549" s="5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13.5" customHeight="1">
      <c r="A550" s="1"/>
      <c r="B550" s="2"/>
      <c r="C550" s="3"/>
      <c r="D550" s="4"/>
      <c r="E550" s="4"/>
      <c r="F550" s="5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13.5" customHeight="1">
      <c r="A551" s="1"/>
      <c r="B551" s="2"/>
      <c r="C551" s="3"/>
      <c r="D551" s="4"/>
      <c r="E551" s="4"/>
      <c r="F551" s="5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13.5" customHeight="1">
      <c r="A552" s="1"/>
      <c r="B552" s="2"/>
      <c r="C552" s="3"/>
      <c r="D552" s="4"/>
      <c r="E552" s="4"/>
      <c r="F552" s="5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13.5" customHeight="1">
      <c r="A553" s="1"/>
      <c r="B553" s="2"/>
      <c r="C553" s="3"/>
      <c r="D553" s="4"/>
      <c r="E553" s="4"/>
      <c r="F553" s="5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13.5" customHeight="1">
      <c r="A554" s="1"/>
      <c r="B554" s="2"/>
      <c r="C554" s="3"/>
      <c r="D554" s="4"/>
      <c r="E554" s="4"/>
      <c r="F554" s="5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13.5" customHeight="1">
      <c r="A555" s="1"/>
      <c r="B555" s="2"/>
      <c r="C555" s="3"/>
      <c r="D555" s="4"/>
      <c r="E555" s="4"/>
      <c r="F555" s="5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13.5" customHeight="1">
      <c r="A556" s="1"/>
      <c r="B556" s="2"/>
      <c r="C556" s="3"/>
      <c r="D556" s="4"/>
      <c r="E556" s="4"/>
      <c r="F556" s="5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13.5" customHeight="1">
      <c r="A557" s="1"/>
      <c r="B557" s="2"/>
      <c r="C557" s="3"/>
      <c r="D557" s="4"/>
      <c r="E557" s="4"/>
      <c r="F557" s="5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13.5" customHeight="1">
      <c r="A558" s="1"/>
      <c r="B558" s="2"/>
      <c r="C558" s="3"/>
      <c r="D558" s="4"/>
      <c r="E558" s="4"/>
      <c r="F558" s="5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13.5" customHeight="1">
      <c r="A559" s="1"/>
      <c r="B559" s="2"/>
      <c r="C559" s="3"/>
      <c r="D559" s="4"/>
      <c r="E559" s="4"/>
      <c r="F559" s="5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13.5" customHeight="1">
      <c r="A560" s="1"/>
      <c r="B560" s="2"/>
      <c r="C560" s="3"/>
      <c r="D560" s="4"/>
      <c r="E560" s="4"/>
      <c r="F560" s="5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13.5" customHeight="1">
      <c r="A561" s="1"/>
      <c r="B561" s="2"/>
      <c r="C561" s="3"/>
      <c r="D561" s="4"/>
      <c r="E561" s="4"/>
      <c r="F561" s="5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13.5" customHeight="1">
      <c r="A562" s="1"/>
      <c r="B562" s="2"/>
      <c r="C562" s="3"/>
      <c r="D562" s="4"/>
      <c r="E562" s="4"/>
      <c r="F562" s="5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13.5" customHeight="1">
      <c r="A563" s="1"/>
      <c r="B563" s="2"/>
      <c r="C563" s="3"/>
      <c r="D563" s="4"/>
      <c r="E563" s="4"/>
      <c r="F563" s="5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13.5" customHeight="1">
      <c r="A564" s="1"/>
      <c r="B564" s="2"/>
      <c r="C564" s="3"/>
      <c r="D564" s="4"/>
      <c r="E564" s="4"/>
      <c r="F564" s="5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13.5" customHeight="1">
      <c r="A565" s="1"/>
      <c r="B565" s="2"/>
      <c r="C565" s="3"/>
      <c r="D565" s="4"/>
      <c r="E565" s="4"/>
      <c r="F565" s="5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13.5" customHeight="1">
      <c r="A566" s="1"/>
      <c r="B566" s="2"/>
      <c r="C566" s="3"/>
      <c r="D566" s="4"/>
      <c r="E566" s="4"/>
      <c r="F566" s="5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13.5" customHeight="1">
      <c r="A567" s="1"/>
      <c r="B567" s="2"/>
      <c r="C567" s="3"/>
      <c r="D567" s="4"/>
      <c r="E567" s="4"/>
      <c r="F567" s="5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13.5" customHeight="1">
      <c r="A568" s="1"/>
      <c r="B568" s="2"/>
      <c r="C568" s="3"/>
      <c r="D568" s="4"/>
      <c r="E568" s="4"/>
      <c r="F568" s="5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13.5" customHeight="1">
      <c r="A569" s="1"/>
      <c r="B569" s="2"/>
      <c r="C569" s="3"/>
      <c r="D569" s="4"/>
      <c r="E569" s="4"/>
      <c r="F569" s="5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13.5" customHeight="1">
      <c r="A570" s="1"/>
      <c r="B570" s="2"/>
      <c r="C570" s="3"/>
      <c r="D570" s="4"/>
      <c r="E570" s="4"/>
      <c r="F570" s="5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13.5" customHeight="1">
      <c r="A571" s="1"/>
      <c r="B571" s="2"/>
      <c r="C571" s="3"/>
      <c r="D571" s="4"/>
      <c r="E571" s="4"/>
      <c r="F571" s="5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13.5" customHeight="1">
      <c r="A572" s="1"/>
      <c r="B572" s="2"/>
      <c r="C572" s="3"/>
      <c r="D572" s="4"/>
      <c r="E572" s="4"/>
      <c r="F572" s="5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13.5" customHeight="1">
      <c r="A573" s="1"/>
      <c r="B573" s="2"/>
      <c r="C573" s="3"/>
      <c r="D573" s="4"/>
      <c r="E573" s="4"/>
      <c r="F573" s="5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13.5" customHeight="1">
      <c r="A574" s="1"/>
      <c r="B574" s="2"/>
      <c r="C574" s="3"/>
      <c r="D574" s="4"/>
      <c r="E574" s="4"/>
      <c r="F574" s="5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13.5" customHeight="1">
      <c r="A575" s="1"/>
      <c r="B575" s="2"/>
      <c r="C575" s="3"/>
      <c r="D575" s="4"/>
      <c r="E575" s="4"/>
      <c r="F575" s="5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13.5" customHeight="1">
      <c r="A576" s="1"/>
      <c r="B576" s="2"/>
      <c r="C576" s="3"/>
      <c r="D576" s="4"/>
      <c r="E576" s="4"/>
      <c r="F576" s="5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13.5" customHeight="1">
      <c r="A577" s="1"/>
      <c r="B577" s="2"/>
      <c r="C577" s="3"/>
      <c r="D577" s="4"/>
      <c r="E577" s="4"/>
      <c r="F577" s="5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13.5" customHeight="1">
      <c r="A578" s="1"/>
      <c r="B578" s="2"/>
      <c r="C578" s="3"/>
      <c r="D578" s="4"/>
      <c r="E578" s="4"/>
      <c r="F578" s="5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13.5" customHeight="1">
      <c r="A579" s="1"/>
      <c r="B579" s="2"/>
      <c r="C579" s="3"/>
      <c r="D579" s="4"/>
      <c r="E579" s="4"/>
      <c r="F579" s="5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13.5" customHeight="1">
      <c r="A580" s="1"/>
      <c r="B580" s="2"/>
      <c r="C580" s="3"/>
      <c r="D580" s="4"/>
      <c r="E580" s="4"/>
      <c r="F580" s="5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13.5" customHeight="1">
      <c r="A581" s="1"/>
      <c r="B581" s="2"/>
      <c r="C581" s="3"/>
      <c r="D581" s="4"/>
      <c r="E581" s="4"/>
      <c r="F581" s="5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13.5" customHeight="1">
      <c r="A582" s="1"/>
      <c r="B582" s="2"/>
      <c r="C582" s="3"/>
      <c r="D582" s="4"/>
      <c r="E582" s="4"/>
      <c r="F582" s="5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13.5" customHeight="1">
      <c r="A583" s="1"/>
      <c r="B583" s="2"/>
      <c r="C583" s="3"/>
      <c r="D583" s="4"/>
      <c r="E583" s="4"/>
      <c r="F583" s="5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13.5" customHeight="1">
      <c r="A584" s="1"/>
      <c r="B584" s="2"/>
      <c r="C584" s="3"/>
      <c r="D584" s="4"/>
      <c r="E584" s="4"/>
      <c r="F584" s="5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13.5" customHeight="1">
      <c r="A585" s="1"/>
      <c r="B585" s="2"/>
      <c r="C585" s="3"/>
      <c r="D585" s="4"/>
      <c r="E585" s="4"/>
      <c r="F585" s="5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13.5" customHeight="1">
      <c r="A586" s="1"/>
      <c r="B586" s="2"/>
      <c r="C586" s="3"/>
      <c r="D586" s="4"/>
      <c r="E586" s="4"/>
      <c r="F586" s="5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13.5" customHeight="1">
      <c r="A587" s="1"/>
      <c r="B587" s="2"/>
      <c r="C587" s="3"/>
      <c r="D587" s="4"/>
      <c r="E587" s="4"/>
      <c r="F587" s="5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13.5" customHeight="1">
      <c r="A588" s="1"/>
      <c r="B588" s="2"/>
      <c r="C588" s="3"/>
      <c r="D588" s="4"/>
      <c r="E588" s="4"/>
      <c r="F588" s="5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13.5" customHeight="1">
      <c r="A589" s="1"/>
      <c r="B589" s="2"/>
      <c r="C589" s="3"/>
      <c r="D589" s="4"/>
      <c r="E589" s="4"/>
      <c r="F589" s="5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13.5" customHeight="1">
      <c r="A590" s="1"/>
      <c r="B590" s="2"/>
      <c r="C590" s="3"/>
      <c r="D590" s="4"/>
      <c r="E590" s="4"/>
      <c r="F590" s="5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13.5" customHeight="1">
      <c r="A591" s="1"/>
      <c r="B591" s="2"/>
      <c r="C591" s="3"/>
      <c r="D591" s="4"/>
      <c r="E591" s="4"/>
      <c r="F591" s="5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13.5" customHeight="1">
      <c r="A592" s="1"/>
      <c r="B592" s="2"/>
      <c r="C592" s="3"/>
      <c r="D592" s="4"/>
      <c r="E592" s="4"/>
      <c r="F592" s="5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13.5" customHeight="1">
      <c r="A593" s="1"/>
      <c r="B593" s="2"/>
      <c r="C593" s="3"/>
      <c r="D593" s="4"/>
      <c r="E593" s="4"/>
      <c r="F593" s="5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13.5" customHeight="1">
      <c r="A594" s="1"/>
      <c r="B594" s="2"/>
      <c r="C594" s="3"/>
      <c r="D594" s="4"/>
      <c r="E594" s="4"/>
      <c r="F594" s="5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13.5" customHeight="1">
      <c r="A595" s="1"/>
      <c r="B595" s="2"/>
      <c r="C595" s="3"/>
      <c r="D595" s="4"/>
      <c r="E595" s="4"/>
      <c r="F595" s="5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13.5" customHeight="1">
      <c r="A596" s="1"/>
      <c r="B596" s="2"/>
      <c r="C596" s="3"/>
      <c r="D596" s="4"/>
      <c r="E596" s="4"/>
      <c r="F596" s="5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13.5" customHeight="1">
      <c r="A597" s="1"/>
      <c r="B597" s="2"/>
      <c r="C597" s="3"/>
      <c r="D597" s="4"/>
      <c r="E597" s="4"/>
      <c r="F597" s="5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13.5" customHeight="1">
      <c r="A598" s="1"/>
      <c r="B598" s="2"/>
      <c r="C598" s="3"/>
      <c r="D598" s="4"/>
      <c r="E598" s="4"/>
      <c r="F598" s="5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13.5" customHeight="1">
      <c r="A599" s="1"/>
      <c r="B599" s="2"/>
      <c r="C599" s="3"/>
      <c r="D599" s="4"/>
      <c r="E599" s="4"/>
      <c r="F599" s="5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13.5" customHeight="1">
      <c r="A600" s="1"/>
      <c r="B600" s="2"/>
      <c r="C600" s="3"/>
      <c r="D600" s="4"/>
      <c r="E600" s="4"/>
      <c r="F600" s="5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13.5" customHeight="1">
      <c r="A601" s="1"/>
      <c r="B601" s="2"/>
      <c r="C601" s="3"/>
      <c r="D601" s="4"/>
      <c r="E601" s="4"/>
      <c r="F601" s="5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13.5" customHeight="1">
      <c r="A602" s="1"/>
      <c r="B602" s="2"/>
      <c r="C602" s="3"/>
      <c r="D602" s="4"/>
      <c r="E602" s="4"/>
      <c r="F602" s="5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13.5" customHeight="1">
      <c r="A603" s="1"/>
      <c r="B603" s="2"/>
      <c r="C603" s="3"/>
      <c r="D603" s="4"/>
      <c r="E603" s="4"/>
      <c r="F603" s="5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13.5" customHeight="1">
      <c r="A604" s="1"/>
      <c r="B604" s="2"/>
      <c r="C604" s="3"/>
      <c r="D604" s="4"/>
      <c r="E604" s="4"/>
      <c r="F604" s="5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13.5" customHeight="1">
      <c r="A605" s="1"/>
      <c r="B605" s="2"/>
      <c r="C605" s="3"/>
      <c r="D605" s="4"/>
      <c r="E605" s="4"/>
      <c r="F605" s="5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13.5" customHeight="1">
      <c r="A606" s="1"/>
      <c r="B606" s="2"/>
      <c r="C606" s="3"/>
      <c r="D606" s="4"/>
      <c r="E606" s="4"/>
      <c r="F606" s="5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13.5" customHeight="1">
      <c r="A607" s="1"/>
      <c r="B607" s="2"/>
      <c r="C607" s="3"/>
      <c r="D607" s="4"/>
      <c r="E607" s="4"/>
      <c r="F607" s="5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13.5" customHeight="1">
      <c r="A608" s="1"/>
      <c r="B608" s="2"/>
      <c r="C608" s="3"/>
      <c r="D608" s="4"/>
      <c r="E608" s="4"/>
      <c r="F608" s="5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13.5" customHeight="1">
      <c r="A609" s="1"/>
      <c r="B609" s="2"/>
      <c r="C609" s="3"/>
      <c r="D609" s="4"/>
      <c r="E609" s="4"/>
      <c r="F609" s="5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13.5" customHeight="1">
      <c r="A610" s="1"/>
      <c r="B610" s="2"/>
      <c r="C610" s="3"/>
      <c r="D610" s="4"/>
      <c r="E610" s="4"/>
      <c r="F610" s="5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13.5" customHeight="1">
      <c r="A611" s="1"/>
      <c r="B611" s="2"/>
      <c r="C611" s="3"/>
      <c r="D611" s="4"/>
      <c r="E611" s="4"/>
      <c r="F611" s="5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13.5" customHeight="1">
      <c r="A612" s="1"/>
      <c r="B612" s="2"/>
      <c r="C612" s="3"/>
      <c r="D612" s="4"/>
      <c r="E612" s="4"/>
      <c r="F612" s="5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13.5" customHeight="1">
      <c r="A613" s="1"/>
      <c r="B613" s="2"/>
      <c r="C613" s="3"/>
      <c r="D613" s="4"/>
      <c r="E613" s="4"/>
      <c r="F613" s="5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13.5" customHeight="1">
      <c r="A614" s="1"/>
      <c r="B614" s="2"/>
      <c r="C614" s="3"/>
      <c r="D614" s="4"/>
      <c r="E614" s="4"/>
      <c r="F614" s="5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13.5" customHeight="1">
      <c r="A615" s="1"/>
      <c r="B615" s="2"/>
      <c r="C615" s="3"/>
      <c r="D615" s="4"/>
      <c r="E615" s="4"/>
      <c r="F615" s="5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13.5" customHeight="1">
      <c r="A616" s="1"/>
      <c r="B616" s="2"/>
      <c r="C616" s="3"/>
      <c r="D616" s="4"/>
      <c r="E616" s="4"/>
      <c r="F616" s="5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13.5" customHeight="1">
      <c r="A617" s="1"/>
      <c r="B617" s="2"/>
      <c r="C617" s="3"/>
      <c r="D617" s="4"/>
      <c r="E617" s="4"/>
      <c r="F617" s="5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13.5" customHeight="1">
      <c r="A618" s="1"/>
      <c r="B618" s="2"/>
      <c r="C618" s="3"/>
      <c r="D618" s="4"/>
      <c r="E618" s="4"/>
      <c r="F618" s="5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13.5" customHeight="1">
      <c r="A619" s="1"/>
      <c r="B619" s="2"/>
      <c r="C619" s="3"/>
      <c r="D619" s="4"/>
      <c r="E619" s="4"/>
      <c r="F619" s="5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13.5" customHeight="1">
      <c r="A620" s="1"/>
      <c r="B620" s="2"/>
      <c r="C620" s="3"/>
      <c r="D620" s="4"/>
      <c r="E620" s="4"/>
      <c r="F620" s="5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13.5" customHeight="1">
      <c r="A621" s="1"/>
      <c r="B621" s="2"/>
      <c r="C621" s="3"/>
      <c r="D621" s="4"/>
      <c r="E621" s="4"/>
      <c r="F621" s="5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13.5" customHeight="1">
      <c r="A622" s="1"/>
      <c r="B622" s="2"/>
      <c r="C622" s="3"/>
      <c r="D622" s="4"/>
      <c r="E622" s="4"/>
      <c r="F622" s="5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13.5" customHeight="1">
      <c r="A623" s="1"/>
      <c r="B623" s="2"/>
      <c r="C623" s="3"/>
      <c r="D623" s="4"/>
      <c r="E623" s="4"/>
      <c r="F623" s="5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13.5" customHeight="1">
      <c r="A624" s="1"/>
      <c r="B624" s="2"/>
      <c r="C624" s="3"/>
      <c r="D624" s="4"/>
      <c r="E624" s="4"/>
      <c r="F624" s="5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13.5" customHeight="1">
      <c r="A625" s="1"/>
      <c r="B625" s="2"/>
      <c r="C625" s="3"/>
      <c r="D625" s="4"/>
      <c r="E625" s="4"/>
      <c r="F625" s="5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13.5" customHeight="1">
      <c r="A626" s="1"/>
      <c r="B626" s="2"/>
      <c r="C626" s="3"/>
      <c r="D626" s="4"/>
      <c r="E626" s="4"/>
      <c r="F626" s="5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13.5" customHeight="1">
      <c r="A627" s="1"/>
      <c r="B627" s="2"/>
      <c r="C627" s="3"/>
      <c r="D627" s="4"/>
      <c r="E627" s="4"/>
      <c r="F627" s="5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13.5" customHeight="1">
      <c r="A628" s="1"/>
      <c r="B628" s="2"/>
      <c r="C628" s="3"/>
      <c r="D628" s="4"/>
      <c r="E628" s="4"/>
      <c r="F628" s="5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13.5" customHeight="1">
      <c r="A629" s="1"/>
      <c r="B629" s="2"/>
      <c r="C629" s="3"/>
      <c r="D629" s="4"/>
      <c r="E629" s="4"/>
      <c r="F629" s="5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13.5" customHeight="1">
      <c r="A630" s="1"/>
      <c r="B630" s="2"/>
      <c r="C630" s="3"/>
      <c r="D630" s="4"/>
      <c r="E630" s="4"/>
      <c r="F630" s="5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13.5" customHeight="1">
      <c r="A631" s="1"/>
      <c r="B631" s="2"/>
      <c r="C631" s="3"/>
      <c r="D631" s="4"/>
      <c r="E631" s="4"/>
      <c r="F631" s="5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13.5" customHeight="1">
      <c r="A632" s="1"/>
      <c r="B632" s="2"/>
      <c r="C632" s="3"/>
      <c r="D632" s="4"/>
      <c r="E632" s="4"/>
      <c r="F632" s="5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13.5" customHeight="1">
      <c r="A633" s="1"/>
      <c r="B633" s="2"/>
      <c r="C633" s="3"/>
      <c r="D633" s="4"/>
      <c r="E633" s="4"/>
      <c r="F633" s="5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13.5" customHeight="1">
      <c r="A634" s="1"/>
      <c r="B634" s="2"/>
      <c r="C634" s="3"/>
      <c r="D634" s="4"/>
      <c r="E634" s="4"/>
      <c r="F634" s="5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13.5" customHeight="1">
      <c r="A635" s="1"/>
      <c r="B635" s="2"/>
      <c r="C635" s="3"/>
      <c r="D635" s="4"/>
      <c r="E635" s="4"/>
      <c r="F635" s="5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13.5" customHeight="1">
      <c r="A636" s="1"/>
      <c r="B636" s="2"/>
      <c r="C636" s="3"/>
      <c r="D636" s="4"/>
      <c r="E636" s="4"/>
      <c r="F636" s="5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13.5" customHeight="1">
      <c r="A637" s="1"/>
      <c r="B637" s="2"/>
      <c r="C637" s="3"/>
      <c r="D637" s="4"/>
      <c r="E637" s="4"/>
      <c r="F637" s="5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13.5" customHeight="1">
      <c r="A638" s="1"/>
      <c r="B638" s="2"/>
      <c r="C638" s="3"/>
      <c r="D638" s="4"/>
      <c r="E638" s="4"/>
      <c r="F638" s="5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13.5" customHeight="1">
      <c r="A639" s="1"/>
      <c r="B639" s="2"/>
      <c r="C639" s="3"/>
      <c r="D639" s="4"/>
      <c r="E639" s="4"/>
      <c r="F639" s="5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13.5" customHeight="1">
      <c r="A640" s="1"/>
      <c r="B640" s="2"/>
      <c r="C640" s="3"/>
      <c r="D640" s="4"/>
      <c r="E640" s="4"/>
      <c r="F640" s="5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13.5" customHeight="1">
      <c r="A641" s="1"/>
      <c r="B641" s="2"/>
      <c r="C641" s="3"/>
      <c r="D641" s="4"/>
      <c r="E641" s="4"/>
      <c r="F641" s="5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13.5" customHeight="1">
      <c r="A642" s="1"/>
      <c r="B642" s="2"/>
      <c r="C642" s="3"/>
      <c r="D642" s="4"/>
      <c r="E642" s="4"/>
      <c r="F642" s="5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13.5" customHeight="1">
      <c r="A643" s="1"/>
      <c r="B643" s="2"/>
      <c r="C643" s="3"/>
      <c r="D643" s="4"/>
      <c r="E643" s="4"/>
      <c r="F643" s="5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13.5" customHeight="1">
      <c r="A644" s="1"/>
      <c r="B644" s="2"/>
      <c r="C644" s="3"/>
      <c r="D644" s="4"/>
      <c r="E644" s="4"/>
      <c r="F644" s="5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13.5" customHeight="1">
      <c r="A645" s="1"/>
      <c r="B645" s="2"/>
      <c r="C645" s="3"/>
      <c r="D645" s="4"/>
      <c r="E645" s="4"/>
      <c r="F645" s="5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13.5" customHeight="1">
      <c r="A646" s="1"/>
      <c r="B646" s="2"/>
      <c r="C646" s="3"/>
      <c r="D646" s="4"/>
      <c r="E646" s="4"/>
      <c r="F646" s="5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13.5" customHeight="1">
      <c r="A647" s="1"/>
      <c r="B647" s="2"/>
      <c r="C647" s="3"/>
      <c r="D647" s="4"/>
      <c r="E647" s="4"/>
      <c r="F647" s="5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13.5" customHeight="1">
      <c r="A648" s="1"/>
      <c r="B648" s="2"/>
      <c r="C648" s="3"/>
      <c r="D648" s="4"/>
      <c r="E648" s="4"/>
      <c r="F648" s="5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13.5" customHeight="1">
      <c r="A649" s="1"/>
      <c r="B649" s="2"/>
      <c r="C649" s="3"/>
      <c r="D649" s="4"/>
      <c r="E649" s="4"/>
      <c r="F649" s="5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13.5" customHeight="1">
      <c r="A650" s="1"/>
      <c r="B650" s="2"/>
      <c r="C650" s="3"/>
      <c r="D650" s="4"/>
      <c r="E650" s="4"/>
      <c r="F650" s="5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13.5" customHeight="1">
      <c r="A651" s="1"/>
      <c r="B651" s="2"/>
      <c r="C651" s="3"/>
      <c r="D651" s="4"/>
      <c r="E651" s="4"/>
      <c r="F651" s="5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13.5" customHeight="1">
      <c r="A652" s="1"/>
      <c r="B652" s="2"/>
      <c r="C652" s="3"/>
      <c r="D652" s="4"/>
      <c r="E652" s="4"/>
      <c r="F652" s="5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13.5" customHeight="1">
      <c r="A653" s="1"/>
      <c r="B653" s="2"/>
      <c r="C653" s="3"/>
      <c r="D653" s="4"/>
      <c r="E653" s="4"/>
      <c r="F653" s="5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13.5" customHeight="1">
      <c r="A654" s="1"/>
      <c r="B654" s="2"/>
      <c r="C654" s="3"/>
      <c r="D654" s="4"/>
      <c r="E654" s="4"/>
      <c r="F654" s="5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13.5" customHeight="1">
      <c r="A655" s="1"/>
      <c r="B655" s="2"/>
      <c r="C655" s="3"/>
      <c r="D655" s="4"/>
      <c r="E655" s="4"/>
      <c r="F655" s="5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13.5" customHeight="1">
      <c r="A656" s="1"/>
      <c r="B656" s="2"/>
      <c r="C656" s="3"/>
      <c r="D656" s="4"/>
      <c r="E656" s="4"/>
      <c r="F656" s="5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13.5" customHeight="1">
      <c r="A657" s="1"/>
      <c r="B657" s="2"/>
      <c r="C657" s="3"/>
      <c r="D657" s="4"/>
      <c r="E657" s="4"/>
      <c r="F657" s="5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13.5" customHeight="1">
      <c r="A658" s="1"/>
      <c r="B658" s="2"/>
      <c r="C658" s="3"/>
      <c r="D658" s="4"/>
      <c r="E658" s="4"/>
      <c r="F658" s="5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13.5" customHeight="1">
      <c r="A659" s="1"/>
      <c r="B659" s="2"/>
      <c r="C659" s="3"/>
      <c r="D659" s="4"/>
      <c r="E659" s="4"/>
      <c r="F659" s="5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13.5" customHeight="1">
      <c r="A660" s="1"/>
      <c r="B660" s="2"/>
      <c r="C660" s="3"/>
      <c r="D660" s="4"/>
      <c r="E660" s="4"/>
      <c r="F660" s="5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13.5" customHeight="1">
      <c r="A661" s="1"/>
      <c r="B661" s="2"/>
      <c r="C661" s="3"/>
      <c r="D661" s="4"/>
      <c r="E661" s="4"/>
      <c r="F661" s="5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13.5" customHeight="1">
      <c r="A662" s="1"/>
      <c r="B662" s="2"/>
      <c r="C662" s="3"/>
      <c r="D662" s="4"/>
      <c r="E662" s="4"/>
      <c r="F662" s="5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13.5" customHeight="1">
      <c r="A663" s="1"/>
      <c r="B663" s="2"/>
      <c r="C663" s="3"/>
      <c r="D663" s="4"/>
      <c r="E663" s="4"/>
      <c r="F663" s="5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13.5" customHeight="1">
      <c r="A664" s="1"/>
      <c r="B664" s="2"/>
      <c r="C664" s="3"/>
      <c r="D664" s="4"/>
      <c r="E664" s="4"/>
      <c r="F664" s="5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13.5" customHeight="1">
      <c r="A665" s="1"/>
      <c r="B665" s="2"/>
      <c r="C665" s="3"/>
      <c r="D665" s="4"/>
      <c r="E665" s="4"/>
      <c r="F665" s="5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13.5" customHeight="1">
      <c r="A666" s="1"/>
      <c r="B666" s="2"/>
      <c r="C666" s="3"/>
      <c r="D666" s="4"/>
      <c r="E666" s="4"/>
      <c r="F666" s="5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13.5" customHeight="1">
      <c r="A667" s="1"/>
      <c r="B667" s="2"/>
      <c r="C667" s="3"/>
      <c r="D667" s="4"/>
      <c r="E667" s="4"/>
      <c r="F667" s="5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13.5" customHeight="1">
      <c r="A668" s="1"/>
      <c r="B668" s="2"/>
      <c r="C668" s="3"/>
      <c r="D668" s="4"/>
      <c r="E668" s="4"/>
      <c r="F668" s="5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13.5" customHeight="1">
      <c r="A669" s="1"/>
      <c r="B669" s="2"/>
      <c r="C669" s="3"/>
      <c r="D669" s="4"/>
      <c r="E669" s="4"/>
      <c r="F669" s="5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13.5" customHeight="1">
      <c r="A670" s="1"/>
      <c r="B670" s="2"/>
      <c r="C670" s="3"/>
      <c r="D670" s="4"/>
      <c r="E670" s="4"/>
      <c r="F670" s="5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13.5" customHeight="1">
      <c r="A671" s="1"/>
      <c r="B671" s="2"/>
      <c r="C671" s="3"/>
      <c r="D671" s="4"/>
      <c r="E671" s="4"/>
      <c r="F671" s="5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13.5" customHeight="1">
      <c r="A672" s="1"/>
      <c r="B672" s="2"/>
      <c r="C672" s="3"/>
      <c r="D672" s="4"/>
      <c r="E672" s="4"/>
      <c r="F672" s="5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13.5" customHeight="1">
      <c r="A673" s="1"/>
      <c r="B673" s="2"/>
      <c r="C673" s="3"/>
      <c r="D673" s="4"/>
      <c r="E673" s="4"/>
      <c r="F673" s="5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13.5" customHeight="1">
      <c r="A674" s="1"/>
      <c r="B674" s="2"/>
      <c r="C674" s="3"/>
      <c r="D674" s="4"/>
      <c r="E674" s="4"/>
      <c r="F674" s="5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13.5" customHeight="1">
      <c r="A675" s="1"/>
      <c r="B675" s="2"/>
      <c r="C675" s="3"/>
      <c r="D675" s="4"/>
      <c r="E675" s="4"/>
      <c r="F675" s="5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13.5" customHeight="1">
      <c r="A676" s="1"/>
      <c r="B676" s="2"/>
      <c r="C676" s="3"/>
      <c r="D676" s="4"/>
      <c r="E676" s="4"/>
      <c r="F676" s="5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13.5" customHeight="1">
      <c r="A677" s="1"/>
      <c r="B677" s="2"/>
      <c r="C677" s="3"/>
      <c r="D677" s="4"/>
      <c r="E677" s="4"/>
      <c r="F677" s="5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13.5" customHeight="1">
      <c r="A678" s="1"/>
      <c r="B678" s="2"/>
      <c r="C678" s="3"/>
      <c r="D678" s="4"/>
      <c r="E678" s="4"/>
      <c r="F678" s="5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13.5" customHeight="1">
      <c r="A679" s="1"/>
      <c r="B679" s="2"/>
      <c r="C679" s="3"/>
      <c r="D679" s="4"/>
      <c r="E679" s="4"/>
      <c r="F679" s="5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13.5" customHeight="1">
      <c r="A680" s="1"/>
      <c r="B680" s="2"/>
      <c r="C680" s="3"/>
      <c r="D680" s="4"/>
      <c r="E680" s="4"/>
      <c r="F680" s="5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13.5" customHeight="1">
      <c r="A681" s="1"/>
      <c r="B681" s="2"/>
      <c r="C681" s="3"/>
      <c r="D681" s="4"/>
      <c r="E681" s="4"/>
      <c r="F681" s="5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13.5" customHeight="1">
      <c r="A682" s="1"/>
      <c r="B682" s="2"/>
      <c r="C682" s="3"/>
      <c r="D682" s="4"/>
      <c r="E682" s="4"/>
      <c r="F682" s="5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13.5" customHeight="1">
      <c r="A683" s="1"/>
      <c r="B683" s="2"/>
      <c r="C683" s="3"/>
      <c r="D683" s="4"/>
      <c r="E683" s="4"/>
      <c r="F683" s="5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13.5" customHeight="1">
      <c r="A684" s="1"/>
      <c r="B684" s="2"/>
      <c r="C684" s="3"/>
      <c r="D684" s="4"/>
      <c r="E684" s="4"/>
      <c r="F684" s="5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13.5" customHeight="1">
      <c r="A685" s="1"/>
      <c r="B685" s="2"/>
      <c r="C685" s="3"/>
      <c r="D685" s="4"/>
      <c r="E685" s="4"/>
      <c r="F685" s="5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13.5" customHeight="1">
      <c r="A686" s="1"/>
      <c r="B686" s="2"/>
      <c r="C686" s="3"/>
      <c r="D686" s="4"/>
      <c r="E686" s="4"/>
      <c r="F686" s="5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13.5" customHeight="1">
      <c r="A687" s="1"/>
      <c r="B687" s="2"/>
      <c r="C687" s="3"/>
      <c r="D687" s="4"/>
      <c r="E687" s="4"/>
      <c r="F687" s="5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13.5" customHeight="1">
      <c r="A688" s="1"/>
      <c r="B688" s="2"/>
      <c r="C688" s="3"/>
      <c r="D688" s="4"/>
      <c r="E688" s="4"/>
      <c r="F688" s="5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13.5" customHeight="1">
      <c r="A689" s="1"/>
      <c r="B689" s="2"/>
      <c r="C689" s="3"/>
      <c r="D689" s="4"/>
      <c r="E689" s="4"/>
      <c r="F689" s="5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13.5" customHeight="1">
      <c r="A690" s="1"/>
      <c r="B690" s="2"/>
      <c r="C690" s="3"/>
      <c r="D690" s="4"/>
      <c r="E690" s="4"/>
      <c r="F690" s="5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13.5" customHeight="1">
      <c r="A691" s="1"/>
      <c r="B691" s="2"/>
      <c r="C691" s="3"/>
      <c r="D691" s="4"/>
      <c r="E691" s="4"/>
      <c r="F691" s="5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13.5" customHeight="1">
      <c r="A692" s="1"/>
      <c r="B692" s="2"/>
      <c r="C692" s="3"/>
      <c r="D692" s="4"/>
      <c r="E692" s="4"/>
      <c r="F692" s="5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13.5" customHeight="1">
      <c r="A693" s="1"/>
      <c r="B693" s="2"/>
      <c r="C693" s="3"/>
      <c r="D693" s="4"/>
      <c r="E693" s="4"/>
      <c r="F693" s="5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13.5" customHeight="1">
      <c r="A694" s="1"/>
      <c r="B694" s="2"/>
      <c r="C694" s="3"/>
      <c r="D694" s="4"/>
      <c r="E694" s="4"/>
      <c r="F694" s="5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13.5" customHeight="1">
      <c r="A695" s="1"/>
      <c r="B695" s="2"/>
      <c r="C695" s="3"/>
      <c r="D695" s="4"/>
      <c r="E695" s="4"/>
      <c r="F695" s="5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13.5" customHeight="1">
      <c r="A696" s="1"/>
      <c r="B696" s="2"/>
      <c r="C696" s="3"/>
      <c r="D696" s="4"/>
      <c r="E696" s="4"/>
      <c r="F696" s="5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13.5" customHeight="1">
      <c r="A697" s="1"/>
      <c r="B697" s="2"/>
      <c r="C697" s="3"/>
      <c r="D697" s="4"/>
      <c r="E697" s="4"/>
      <c r="F697" s="5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13.5" customHeight="1">
      <c r="A698" s="1"/>
      <c r="B698" s="2"/>
      <c r="C698" s="3"/>
      <c r="D698" s="4"/>
      <c r="E698" s="4"/>
      <c r="F698" s="5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13.5" customHeight="1">
      <c r="A699" s="1"/>
      <c r="B699" s="2"/>
      <c r="C699" s="3"/>
      <c r="D699" s="4"/>
      <c r="E699" s="4"/>
      <c r="F699" s="5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13.5" customHeight="1">
      <c r="A700" s="1"/>
      <c r="B700" s="2"/>
      <c r="C700" s="3"/>
      <c r="D700" s="4"/>
      <c r="E700" s="4"/>
      <c r="F700" s="5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13.5" customHeight="1">
      <c r="A701" s="1"/>
      <c r="B701" s="2"/>
      <c r="C701" s="3"/>
      <c r="D701" s="4"/>
      <c r="E701" s="4"/>
      <c r="F701" s="5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13.5" customHeight="1">
      <c r="A702" s="1"/>
      <c r="B702" s="2"/>
      <c r="C702" s="3"/>
      <c r="D702" s="4"/>
      <c r="E702" s="4"/>
      <c r="F702" s="5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13.5" customHeight="1">
      <c r="A703" s="1"/>
      <c r="B703" s="2"/>
      <c r="C703" s="3"/>
      <c r="D703" s="4"/>
      <c r="E703" s="4"/>
      <c r="F703" s="5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13.5" customHeight="1">
      <c r="A704" s="1"/>
      <c r="B704" s="2"/>
      <c r="C704" s="3"/>
      <c r="D704" s="4"/>
      <c r="E704" s="4"/>
      <c r="F704" s="5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13.5" customHeight="1">
      <c r="A705" s="1"/>
      <c r="B705" s="2"/>
      <c r="C705" s="3"/>
      <c r="D705" s="4"/>
      <c r="E705" s="4"/>
      <c r="F705" s="5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13.5" customHeight="1">
      <c r="A706" s="1"/>
      <c r="B706" s="2"/>
      <c r="C706" s="3"/>
      <c r="D706" s="4"/>
      <c r="E706" s="4"/>
      <c r="F706" s="5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13.5" customHeight="1">
      <c r="A707" s="1"/>
      <c r="B707" s="2"/>
      <c r="C707" s="3"/>
      <c r="D707" s="4"/>
      <c r="E707" s="4"/>
      <c r="F707" s="5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13.5" customHeight="1">
      <c r="A708" s="1"/>
      <c r="B708" s="2"/>
      <c r="C708" s="3"/>
      <c r="D708" s="4"/>
      <c r="E708" s="4"/>
      <c r="F708" s="5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13.5" customHeight="1">
      <c r="A709" s="1"/>
      <c r="B709" s="2"/>
      <c r="C709" s="3"/>
      <c r="D709" s="4"/>
      <c r="E709" s="4"/>
      <c r="F709" s="5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13.5" customHeight="1">
      <c r="A710" s="1"/>
      <c r="B710" s="2"/>
      <c r="C710" s="3"/>
      <c r="D710" s="4"/>
      <c r="E710" s="4"/>
      <c r="F710" s="5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13.5" customHeight="1">
      <c r="A711" s="1"/>
      <c r="B711" s="2"/>
      <c r="C711" s="3"/>
      <c r="D711" s="4"/>
      <c r="E711" s="4"/>
      <c r="F711" s="5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13.5" customHeight="1">
      <c r="A712" s="1"/>
      <c r="B712" s="2"/>
      <c r="C712" s="3"/>
      <c r="D712" s="4"/>
      <c r="E712" s="4"/>
      <c r="F712" s="5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13.5" customHeight="1">
      <c r="A713" s="1"/>
      <c r="B713" s="2"/>
      <c r="C713" s="3"/>
      <c r="D713" s="4"/>
      <c r="E713" s="4"/>
      <c r="F713" s="5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13.5" customHeight="1">
      <c r="A714" s="1"/>
      <c r="B714" s="2"/>
      <c r="C714" s="3"/>
      <c r="D714" s="4"/>
      <c r="E714" s="4"/>
      <c r="F714" s="5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13.5" customHeight="1">
      <c r="A715" s="1"/>
      <c r="B715" s="2"/>
      <c r="C715" s="3"/>
      <c r="D715" s="4"/>
      <c r="E715" s="4"/>
      <c r="F715" s="5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13.5" customHeight="1">
      <c r="A716" s="1"/>
      <c r="B716" s="2"/>
      <c r="C716" s="3"/>
      <c r="D716" s="4"/>
      <c r="E716" s="4"/>
      <c r="F716" s="5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13.5" customHeight="1">
      <c r="A717" s="1"/>
      <c r="B717" s="2"/>
      <c r="C717" s="3"/>
      <c r="D717" s="4"/>
      <c r="E717" s="4"/>
      <c r="F717" s="5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13.5" customHeight="1">
      <c r="A718" s="1"/>
      <c r="B718" s="2"/>
      <c r="C718" s="3"/>
      <c r="D718" s="4"/>
      <c r="E718" s="4"/>
      <c r="F718" s="5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13.5" customHeight="1">
      <c r="A719" s="1"/>
      <c r="B719" s="2"/>
      <c r="C719" s="3"/>
      <c r="D719" s="4"/>
      <c r="E719" s="4"/>
      <c r="F719" s="5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13.5" customHeight="1">
      <c r="A720" s="1"/>
      <c r="B720" s="2"/>
      <c r="C720" s="3"/>
      <c r="D720" s="4"/>
      <c r="E720" s="4"/>
      <c r="F720" s="5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13.5" customHeight="1">
      <c r="A721" s="1"/>
      <c r="B721" s="2"/>
      <c r="C721" s="3"/>
      <c r="D721" s="4"/>
      <c r="E721" s="4"/>
      <c r="F721" s="5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13.5" customHeight="1">
      <c r="A722" s="1"/>
      <c r="B722" s="2"/>
      <c r="C722" s="3"/>
      <c r="D722" s="4"/>
      <c r="E722" s="4"/>
      <c r="F722" s="5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13.5" customHeight="1">
      <c r="A723" s="1"/>
      <c r="B723" s="2"/>
      <c r="C723" s="3"/>
      <c r="D723" s="4"/>
      <c r="E723" s="4"/>
      <c r="F723" s="5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13.5" customHeight="1">
      <c r="A724" s="1"/>
      <c r="B724" s="2"/>
      <c r="C724" s="3"/>
      <c r="D724" s="4"/>
      <c r="E724" s="4"/>
      <c r="F724" s="5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13.5" customHeight="1">
      <c r="A725" s="1"/>
      <c r="B725" s="2"/>
      <c r="C725" s="3"/>
      <c r="D725" s="4"/>
      <c r="E725" s="4"/>
      <c r="F725" s="5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13.5" customHeight="1">
      <c r="A726" s="1"/>
      <c r="B726" s="2"/>
      <c r="C726" s="3"/>
      <c r="D726" s="4"/>
      <c r="E726" s="4"/>
      <c r="F726" s="5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13.5" customHeight="1">
      <c r="A727" s="1"/>
      <c r="B727" s="2"/>
      <c r="C727" s="3"/>
      <c r="D727" s="4"/>
      <c r="E727" s="4"/>
      <c r="F727" s="5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13.5" customHeight="1">
      <c r="A728" s="1"/>
      <c r="B728" s="2"/>
      <c r="C728" s="3"/>
      <c r="D728" s="4"/>
      <c r="E728" s="4"/>
      <c r="F728" s="5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13.5" customHeight="1">
      <c r="A729" s="1"/>
      <c r="B729" s="2"/>
      <c r="C729" s="3"/>
      <c r="D729" s="4"/>
      <c r="E729" s="4"/>
      <c r="F729" s="5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13.5" customHeight="1">
      <c r="A730" s="1"/>
      <c r="B730" s="2"/>
      <c r="C730" s="3"/>
      <c r="D730" s="4"/>
      <c r="E730" s="4"/>
      <c r="F730" s="5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13.5" customHeight="1">
      <c r="A731" s="1"/>
      <c r="B731" s="2"/>
      <c r="C731" s="3"/>
      <c r="D731" s="4"/>
      <c r="E731" s="4"/>
      <c r="F731" s="5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13.5" customHeight="1">
      <c r="A732" s="1"/>
      <c r="B732" s="2"/>
      <c r="C732" s="3"/>
      <c r="D732" s="4"/>
      <c r="E732" s="4"/>
      <c r="F732" s="5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13.5" customHeight="1">
      <c r="A733" s="1"/>
      <c r="B733" s="2"/>
      <c r="C733" s="3"/>
      <c r="D733" s="4"/>
      <c r="E733" s="4"/>
      <c r="F733" s="5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13.5" customHeight="1">
      <c r="A734" s="1"/>
      <c r="B734" s="2"/>
      <c r="C734" s="3"/>
      <c r="D734" s="4"/>
      <c r="E734" s="4"/>
      <c r="F734" s="5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13.5" customHeight="1">
      <c r="A735" s="1"/>
      <c r="B735" s="2"/>
      <c r="C735" s="3"/>
      <c r="D735" s="4"/>
      <c r="E735" s="4"/>
      <c r="F735" s="5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13.5" customHeight="1">
      <c r="A736" s="1"/>
      <c r="B736" s="2"/>
      <c r="C736" s="3"/>
      <c r="D736" s="4"/>
      <c r="E736" s="4"/>
      <c r="F736" s="5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13.5" customHeight="1">
      <c r="A737" s="1"/>
      <c r="B737" s="2"/>
      <c r="C737" s="3"/>
      <c r="D737" s="4"/>
      <c r="E737" s="4"/>
      <c r="F737" s="5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13.5" customHeight="1">
      <c r="A738" s="1"/>
      <c r="B738" s="2"/>
      <c r="C738" s="3"/>
      <c r="D738" s="4"/>
      <c r="E738" s="4"/>
      <c r="F738" s="5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13.5" customHeight="1">
      <c r="A739" s="1"/>
      <c r="B739" s="2"/>
      <c r="C739" s="3"/>
      <c r="D739" s="4"/>
      <c r="E739" s="4"/>
      <c r="F739" s="5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13.5" customHeight="1">
      <c r="A740" s="1"/>
      <c r="B740" s="2"/>
      <c r="C740" s="3"/>
      <c r="D740" s="4"/>
      <c r="E740" s="4"/>
      <c r="F740" s="5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13.5" customHeight="1">
      <c r="A741" s="1"/>
      <c r="B741" s="2"/>
      <c r="C741" s="3"/>
      <c r="D741" s="4"/>
      <c r="E741" s="4"/>
      <c r="F741" s="5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13.5" customHeight="1">
      <c r="A742" s="1"/>
      <c r="B742" s="2"/>
      <c r="C742" s="3"/>
      <c r="D742" s="4"/>
      <c r="E742" s="4"/>
      <c r="F742" s="5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13.5" customHeight="1">
      <c r="A743" s="1"/>
      <c r="B743" s="2"/>
      <c r="C743" s="3"/>
      <c r="D743" s="4"/>
      <c r="E743" s="4"/>
      <c r="F743" s="5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13.5" customHeight="1">
      <c r="A744" s="1"/>
      <c r="B744" s="2"/>
      <c r="C744" s="3"/>
      <c r="D744" s="4"/>
      <c r="E744" s="4"/>
      <c r="F744" s="5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13.5" customHeight="1">
      <c r="A745" s="1"/>
      <c r="B745" s="2"/>
      <c r="C745" s="3"/>
      <c r="D745" s="4"/>
      <c r="E745" s="4"/>
      <c r="F745" s="5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13.5" customHeight="1">
      <c r="A746" s="1"/>
      <c r="B746" s="2"/>
      <c r="C746" s="3"/>
      <c r="D746" s="4"/>
      <c r="E746" s="4"/>
      <c r="F746" s="5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13.5" customHeight="1">
      <c r="A747" s="1"/>
      <c r="B747" s="2"/>
      <c r="C747" s="3"/>
      <c r="D747" s="4"/>
      <c r="E747" s="4"/>
      <c r="F747" s="5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13.5" customHeight="1">
      <c r="A748" s="1"/>
      <c r="B748" s="2"/>
      <c r="C748" s="3"/>
      <c r="D748" s="4"/>
      <c r="E748" s="4"/>
      <c r="F748" s="5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13.5" customHeight="1">
      <c r="A749" s="1"/>
      <c r="B749" s="2"/>
      <c r="C749" s="3"/>
      <c r="D749" s="4"/>
      <c r="E749" s="4"/>
      <c r="F749" s="5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13.5" customHeight="1">
      <c r="A750" s="1"/>
      <c r="B750" s="2"/>
      <c r="C750" s="3"/>
      <c r="D750" s="4"/>
      <c r="E750" s="4"/>
      <c r="F750" s="5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13.5" customHeight="1">
      <c r="A751" s="1"/>
      <c r="B751" s="2"/>
      <c r="C751" s="3"/>
      <c r="D751" s="4"/>
      <c r="E751" s="4"/>
      <c r="F751" s="5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13.5" customHeight="1">
      <c r="A752" s="1"/>
      <c r="B752" s="2"/>
      <c r="C752" s="3"/>
      <c r="D752" s="4"/>
      <c r="E752" s="4"/>
      <c r="F752" s="5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13.5" customHeight="1">
      <c r="A753" s="1"/>
      <c r="B753" s="2"/>
      <c r="C753" s="3"/>
      <c r="D753" s="4"/>
      <c r="E753" s="4"/>
      <c r="F753" s="5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13.5" customHeight="1">
      <c r="A754" s="1"/>
      <c r="B754" s="2"/>
      <c r="C754" s="3"/>
      <c r="D754" s="4"/>
      <c r="E754" s="4"/>
      <c r="F754" s="5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13.5" customHeight="1">
      <c r="A755" s="1"/>
      <c r="B755" s="2"/>
      <c r="C755" s="3"/>
      <c r="D755" s="4"/>
      <c r="E755" s="4"/>
      <c r="F755" s="5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13.5" customHeight="1">
      <c r="A756" s="1"/>
      <c r="B756" s="2"/>
      <c r="C756" s="3"/>
      <c r="D756" s="4"/>
      <c r="E756" s="4"/>
      <c r="F756" s="5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13.5" customHeight="1">
      <c r="A757" s="1"/>
      <c r="B757" s="2"/>
      <c r="C757" s="3"/>
      <c r="D757" s="4"/>
      <c r="E757" s="4"/>
      <c r="F757" s="5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13.5" customHeight="1">
      <c r="A758" s="1"/>
      <c r="B758" s="2"/>
      <c r="C758" s="3"/>
      <c r="D758" s="4"/>
      <c r="E758" s="4"/>
      <c r="F758" s="5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13.5" customHeight="1">
      <c r="A759" s="1"/>
      <c r="B759" s="2"/>
      <c r="C759" s="3"/>
      <c r="D759" s="4"/>
      <c r="E759" s="4"/>
      <c r="F759" s="5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13.5" customHeight="1">
      <c r="A760" s="1"/>
      <c r="B760" s="2"/>
      <c r="C760" s="3"/>
      <c r="D760" s="4"/>
      <c r="E760" s="4"/>
      <c r="F760" s="5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13.5" customHeight="1">
      <c r="A761" s="1"/>
      <c r="B761" s="2"/>
      <c r="C761" s="3"/>
      <c r="D761" s="4"/>
      <c r="E761" s="4"/>
      <c r="F761" s="5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13.5" customHeight="1">
      <c r="A762" s="1"/>
      <c r="B762" s="2"/>
      <c r="C762" s="3"/>
      <c r="D762" s="4"/>
      <c r="E762" s="4"/>
      <c r="F762" s="5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13.5" customHeight="1">
      <c r="A763" s="1"/>
      <c r="B763" s="2"/>
      <c r="C763" s="3"/>
      <c r="D763" s="4"/>
      <c r="E763" s="4"/>
      <c r="F763" s="5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13.5" customHeight="1">
      <c r="A764" s="1"/>
      <c r="B764" s="2"/>
      <c r="C764" s="3"/>
      <c r="D764" s="4"/>
      <c r="E764" s="4"/>
      <c r="F764" s="5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13.5" customHeight="1">
      <c r="A765" s="1"/>
      <c r="B765" s="2"/>
      <c r="C765" s="3"/>
      <c r="D765" s="4"/>
      <c r="E765" s="4"/>
      <c r="F765" s="5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13.5" customHeight="1">
      <c r="A766" s="1"/>
      <c r="B766" s="2"/>
      <c r="C766" s="3"/>
      <c r="D766" s="4"/>
      <c r="E766" s="4"/>
      <c r="F766" s="5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13.5" customHeight="1">
      <c r="A767" s="1"/>
      <c r="B767" s="2"/>
      <c r="C767" s="3"/>
      <c r="D767" s="4"/>
      <c r="E767" s="4"/>
      <c r="F767" s="5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13.5" customHeight="1">
      <c r="A768" s="1"/>
      <c r="B768" s="2"/>
      <c r="C768" s="3"/>
      <c r="D768" s="4"/>
      <c r="E768" s="4"/>
      <c r="F768" s="5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13.5" customHeight="1">
      <c r="A769" s="1"/>
      <c r="B769" s="2"/>
      <c r="C769" s="3"/>
      <c r="D769" s="4"/>
      <c r="E769" s="4"/>
      <c r="F769" s="5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13.5" customHeight="1">
      <c r="A770" s="1"/>
      <c r="B770" s="2"/>
      <c r="C770" s="3"/>
      <c r="D770" s="4"/>
      <c r="E770" s="4"/>
      <c r="F770" s="5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13.5" customHeight="1">
      <c r="A771" s="1"/>
      <c r="B771" s="2"/>
      <c r="C771" s="3"/>
      <c r="D771" s="4"/>
      <c r="E771" s="4"/>
      <c r="F771" s="5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13.5" customHeight="1">
      <c r="A772" s="1"/>
      <c r="B772" s="2"/>
      <c r="C772" s="3"/>
      <c r="D772" s="4"/>
      <c r="E772" s="4"/>
      <c r="F772" s="5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13.5" customHeight="1">
      <c r="A773" s="1"/>
      <c r="B773" s="2"/>
      <c r="C773" s="3"/>
      <c r="D773" s="4"/>
      <c r="E773" s="4"/>
      <c r="F773" s="5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13.5" customHeight="1">
      <c r="A774" s="1"/>
      <c r="B774" s="2"/>
      <c r="C774" s="3"/>
      <c r="D774" s="4"/>
      <c r="E774" s="4"/>
      <c r="F774" s="5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13.5" customHeight="1">
      <c r="A775" s="1"/>
      <c r="B775" s="2"/>
      <c r="C775" s="3"/>
      <c r="D775" s="4"/>
      <c r="E775" s="4"/>
      <c r="F775" s="5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13.5" customHeight="1">
      <c r="A776" s="1"/>
      <c r="B776" s="2"/>
      <c r="C776" s="3"/>
      <c r="D776" s="4"/>
      <c r="E776" s="4"/>
      <c r="F776" s="5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13.5" customHeight="1">
      <c r="A777" s="1"/>
      <c r="B777" s="2"/>
      <c r="C777" s="3"/>
      <c r="D777" s="4"/>
      <c r="E777" s="4"/>
      <c r="F777" s="5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13.5" customHeight="1">
      <c r="A778" s="1"/>
      <c r="B778" s="2"/>
      <c r="C778" s="3"/>
      <c r="D778" s="4"/>
      <c r="E778" s="4"/>
      <c r="F778" s="5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13.5" customHeight="1">
      <c r="A779" s="1"/>
      <c r="B779" s="2"/>
      <c r="C779" s="3"/>
      <c r="D779" s="4"/>
      <c r="E779" s="4"/>
      <c r="F779" s="5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13.5" customHeight="1">
      <c r="A780" s="1"/>
      <c r="B780" s="2"/>
      <c r="C780" s="3"/>
      <c r="D780" s="4"/>
      <c r="E780" s="4"/>
      <c r="F780" s="5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13.5" customHeight="1">
      <c r="A781" s="1"/>
      <c r="B781" s="2"/>
      <c r="C781" s="3"/>
      <c r="D781" s="4"/>
      <c r="E781" s="4"/>
      <c r="F781" s="5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13.5" customHeight="1">
      <c r="A782" s="1"/>
      <c r="B782" s="2"/>
      <c r="C782" s="3"/>
      <c r="D782" s="4"/>
      <c r="E782" s="4"/>
      <c r="F782" s="5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13.5" customHeight="1">
      <c r="A783" s="1"/>
      <c r="B783" s="2"/>
      <c r="C783" s="3"/>
      <c r="D783" s="4"/>
      <c r="E783" s="4"/>
      <c r="F783" s="5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13.5" customHeight="1">
      <c r="A784" s="1"/>
      <c r="B784" s="2"/>
      <c r="C784" s="3"/>
      <c r="D784" s="4"/>
      <c r="E784" s="4"/>
      <c r="F784" s="5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13.5" customHeight="1">
      <c r="A785" s="1"/>
      <c r="B785" s="2"/>
      <c r="C785" s="3"/>
      <c r="D785" s="4"/>
      <c r="E785" s="4"/>
      <c r="F785" s="5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13.5" customHeight="1">
      <c r="A786" s="1"/>
      <c r="B786" s="2"/>
      <c r="C786" s="3"/>
      <c r="D786" s="4"/>
      <c r="E786" s="4"/>
      <c r="F786" s="5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13.5" customHeight="1">
      <c r="A787" s="1"/>
      <c r="B787" s="2"/>
      <c r="C787" s="3"/>
      <c r="D787" s="4"/>
      <c r="E787" s="4"/>
      <c r="F787" s="5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13.5" customHeight="1">
      <c r="A788" s="1"/>
      <c r="B788" s="2"/>
      <c r="C788" s="3"/>
      <c r="D788" s="4"/>
      <c r="E788" s="4"/>
      <c r="F788" s="5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13.5" customHeight="1">
      <c r="A789" s="1"/>
      <c r="B789" s="2"/>
      <c r="C789" s="3"/>
      <c r="D789" s="4"/>
      <c r="E789" s="4"/>
      <c r="F789" s="5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13.5" customHeight="1">
      <c r="A790" s="1"/>
      <c r="B790" s="2"/>
      <c r="C790" s="3"/>
      <c r="D790" s="4"/>
      <c r="E790" s="4"/>
      <c r="F790" s="5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13.5" customHeight="1">
      <c r="A791" s="1"/>
      <c r="B791" s="2"/>
      <c r="C791" s="3"/>
      <c r="D791" s="4"/>
      <c r="E791" s="4"/>
      <c r="F791" s="5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13.5" customHeight="1">
      <c r="A792" s="1"/>
      <c r="B792" s="2"/>
      <c r="C792" s="3"/>
      <c r="D792" s="4"/>
      <c r="E792" s="4"/>
      <c r="F792" s="5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13.5" customHeight="1">
      <c r="A793" s="1"/>
      <c r="B793" s="2"/>
      <c r="C793" s="3"/>
      <c r="D793" s="4"/>
      <c r="E793" s="4"/>
      <c r="F793" s="5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13.5" customHeight="1">
      <c r="A794" s="1"/>
      <c r="B794" s="2"/>
      <c r="C794" s="3"/>
      <c r="D794" s="4"/>
      <c r="E794" s="4"/>
      <c r="F794" s="5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13.5" customHeight="1">
      <c r="A795" s="1"/>
      <c r="B795" s="2"/>
      <c r="C795" s="3"/>
      <c r="D795" s="4"/>
      <c r="E795" s="4"/>
      <c r="F795" s="5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13.5" customHeight="1">
      <c r="A796" s="1"/>
      <c r="B796" s="2"/>
      <c r="C796" s="3"/>
      <c r="D796" s="4"/>
      <c r="E796" s="4"/>
      <c r="F796" s="5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13.5" customHeight="1">
      <c r="A797" s="1"/>
      <c r="B797" s="2"/>
      <c r="C797" s="3"/>
      <c r="D797" s="4"/>
      <c r="E797" s="4"/>
      <c r="F797" s="5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13.5" customHeight="1">
      <c r="A798" s="1"/>
      <c r="B798" s="2"/>
      <c r="C798" s="3"/>
      <c r="D798" s="4"/>
      <c r="E798" s="4"/>
      <c r="F798" s="5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13.5" customHeight="1">
      <c r="A799" s="1"/>
      <c r="B799" s="2"/>
      <c r="C799" s="3"/>
      <c r="D799" s="4"/>
      <c r="E799" s="4"/>
      <c r="F799" s="5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13.5" customHeight="1">
      <c r="A800" s="1"/>
      <c r="B800" s="2"/>
      <c r="C800" s="3"/>
      <c r="D800" s="4"/>
      <c r="E800" s="4"/>
      <c r="F800" s="5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13.5" customHeight="1">
      <c r="A801" s="1"/>
      <c r="B801" s="2"/>
      <c r="C801" s="3"/>
      <c r="D801" s="4"/>
      <c r="E801" s="4"/>
      <c r="F801" s="5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13.5" customHeight="1">
      <c r="A802" s="1"/>
      <c r="B802" s="2"/>
      <c r="C802" s="3"/>
      <c r="D802" s="4"/>
      <c r="E802" s="4"/>
      <c r="F802" s="5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13.5" customHeight="1">
      <c r="A803" s="1"/>
      <c r="B803" s="2"/>
      <c r="C803" s="3"/>
      <c r="D803" s="4"/>
      <c r="E803" s="4"/>
      <c r="F803" s="5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13.5" customHeight="1">
      <c r="A804" s="1"/>
      <c r="B804" s="2"/>
      <c r="C804" s="3"/>
      <c r="D804" s="4"/>
      <c r="E804" s="4"/>
      <c r="F804" s="5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13.5" customHeight="1">
      <c r="A805" s="1"/>
      <c r="B805" s="2"/>
      <c r="C805" s="3"/>
      <c r="D805" s="4"/>
      <c r="E805" s="4"/>
      <c r="F805" s="5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13.5" customHeight="1">
      <c r="A806" s="1"/>
      <c r="B806" s="2"/>
      <c r="C806" s="3"/>
      <c r="D806" s="4"/>
      <c r="E806" s="4"/>
      <c r="F806" s="5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13.5" customHeight="1">
      <c r="A807" s="1"/>
      <c r="B807" s="2"/>
      <c r="C807" s="3"/>
      <c r="D807" s="4"/>
      <c r="E807" s="4"/>
      <c r="F807" s="5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13.5" customHeight="1">
      <c r="A808" s="1"/>
      <c r="B808" s="2"/>
      <c r="C808" s="3"/>
      <c r="D808" s="4"/>
      <c r="E808" s="4"/>
      <c r="F808" s="5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13.5" customHeight="1">
      <c r="A809" s="1"/>
      <c r="B809" s="2"/>
      <c r="C809" s="3"/>
      <c r="D809" s="4"/>
      <c r="E809" s="4"/>
      <c r="F809" s="5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13.5" customHeight="1">
      <c r="A810" s="1"/>
      <c r="B810" s="2"/>
      <c r="C810" s="3"/>
      <c r="D810" s="4"/>
      <c r="E810" s="4"/>
      <c r="F810" s="5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13.5" customHeight="1">
      <c r="A811" s="1"/>
      <c r="B811" s="2"/>
      <c r="C811" s="3"/>
      <c r="D811" s="4"/>
      <c r="E811" s="4"/>
      <c r="F811" s="5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13.5" customHeight="1">
      <c r="A812" s="1"/>
      <c r="B812" s="2"/>
      <c r="C812" s="3"/>
      <c r="D812" s="4"/>
      <c r="E812" s="4"/>
      <c r="F812" s="5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13.5" customHeight="1">
      <c r="A813" s="1"/>
      <c r="B813" s="2"/>
      <c r="C813" s="3"/>
      <c r="D813" s="4"/>
      <c r="E813" s="4"/>
      <c r="F813" s="5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13.5" customHeight="1">
      <c r="A814" s="1"/>
      <c r="B814" s="2"/>
      <c r="C814" s="3"/>
      <c r="D814" s="4"/>
      <c r="E814" s="4"/>
      <c r="F814" s="5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13.5" customHeight="1">
      <c r="A815" s="1"/>
      <c r="B815" s="2"/>
      <c r="C815" s="3"/>
      <c r="D815" s="4"/>
      <c r="E815" s="4"/>
      <c r="F815" s="5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13.5" customHeight="1">
      <c r="A816" s="1"/>
      <c r="B816" s="2"/>
      <c r="C816" s="3"/>
      <c r="D816" s="4"/>
      <c r="E816" s="4"/>
      <c r="F816" s="5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13.5" customHeight="1">
      <c r="A817" s="1"/>
      <c r="B817" s="2"/>
      <c r="C817" s="3"/>
      <c r="D817" s="4"/>
      <c r="E817" s="4"/>
      <c r="F817" s="5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13.5" customHeight="1">
      <c r="A818" s="1"/>
      <c r="B818" s="2"/>
      <c r="C818" s="3"/>
      <c r="D818" s="4"/>
      <c r="E818" s="4"/>
      <c r="F818" s="5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13.5" customHeight="1">
      <c r="A819" s="1"/>
      <c r="B819" s="2"/>
      <c r="C819" s="3"/>
      <c r="D819" s="4"/>
      <c r="E819" s="4"/>
      <c r="F819" s="5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13.5" customHeight="1">
      <c r="A820" s="1"/>
      <c r="B820" s="2"/>
      <c r="C820" s="3"/>
      <c r="D820" s="4"/>
      <c r="E820" s="4"/>
      <c r="F820" s="5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13.5" customHeight="1">
      <c r="A821" s="1"/>
      <c r="B821" s="2"/>
      <c r="C821" s="3"/>
      <c r="D821" s="4"/>
      <c r="E821" s="4"/>
      <c r="F821" s="5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13.5" customHeight="1">
      <c r="A822" s="1"/>
      <c r="B822" s="2"/>
      <c r="C822" s="3"/>
      <c r="D822" s="4"/>
      <c r="E822" s="4"/>
      <c r="F822" s="5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13.5" customHeight="1">
      <c r="A823" s="1"/>
      <c r="B823" s="2"/>
      <c r="C823" s="3"/>
      <c r="D823" s="4"/>
      <c r="E823" s="4"/>
      <c r="F823" s="5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13.5" customHeight="1">
      <c r="A824" s="1"/>
      <c r="B824" s="2"/>
      <c r="C824" s="3"/>
      <c r="D824" s="4"/>
      <c r="E824" s="4"/>
      <c r="F824" s="5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13.5" customHeight="1">
      <c r="A825" s="1"/>
      <c r="B825" s="2"/>
      <c r="C825" s="3"/>
      <c r="D825" s="4"/>
      <c r="E825" s="4"/>
      <c r="F825" s="5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13.5" customHeight="1">
      <c r="A826" s="1"/>
      <c r="B826" s="2"/>
      <c r="C826" s="3"/>
      <c r="D826" s="4"/>
      <c r="E826" s="4"/>
      <c r="F826" s="5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13.5" customHeight="1">
      <c r="A827" s="1"/>
      <c r="B827" s="2"/>
      <c r="C827" s="3"/>
      <c r="D827" s="4"/>
      <c r="E827" s="4"/>
      <c r="F827" s="5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13.5" customHeight="1">
      <c r="A828" s="1"/>
      <c r="B828" s="2"/>
      <c r="C828" s="3"/>
      <c r="D828" s="4"/>
      <c r="E828" s="4"/>
      <c r="F828" s="5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13.5" customHeight="1">
      <c r="A829" s="1"/>
      <c r="B829" s="2"/>
      <c r="C829" s="3"/>
      <c r="D829" s="4"/>
      <c r="E829" s="4"/>
      <c r="F829" s="5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13.5" customHeight="1">
      <c r="A830" s="1"/>
      <c r="B830" s="2"/>
      <c r="C830" s="3"/>
      <c r="D830" s="4"/>
      <c r="E830" s="4"/>
      <c r="F830" s="5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13.5" customHeight="1">
      <c r="A831" s="1"/>
      <c r="B831" s="2"/>
      <c r="C831" s="3"/>
      <c r="D831" s="4"/>
      <c r="E831" s="4"/>
      <c r="F831" s="5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13.5" customHeight="1">
      <c r="A832" s="1"/>
      <c r="B832" s="2"/>
      <c r="C832" s="3"/>
      <c r="D832" s="4"/>
      <c r="E832" s="4"/>
      <c r="F832" s="5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13.5" customHeight="1">
      <c r="A833" s="1"/>
      <c r="B833" s="2"/>
      <c r="C833" s="3"/>
      <c r="D833" s="4"/>
      <c r="E833" s="4"/>
      <c r="F833" s="5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13.5" customHeight="1">
      <c r="A834" s="1"/>
      <c r="B834" s="2"/>
      <c r="C834" s="3"/>
      <c r="D834" s="4"/>
      <c r="E834" s="4"/>
      <c r="F834" s="5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13.5" customHeight="1">
      <c r="A835" s="1"/>
      <c r="B835" s="2"/>
      <c r="C835" s="3"/>
      <c r="D835" s="4"/>
      <c r="E835" s="4"/>
      <c r="F835" s="5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13.5" customHeight="1">
      <c r="A836" s="1"/>
      <c r="B836" s="2"/>
      <c r="C836" s="3"/>
      <c r="D836" s="4"/>
      <c r="E836" s="4"/>
      <c r="F836" s="5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13.5" customHeight="1">
      <c r="A837" s="1"/>
      <c r="B837" s="2"/>
      <c r="C837" s="3"/>
      <c r="D837" s="4"/>
      <c r="E837" s="4"/>
      <c r="F837" s="5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13.5" customHeight="1">
      <c r="A838" s="1"/>
      <c r="B838" s="2"/>
      <c r="C838" s="3"/>
      <c r="D838" s="4"/>
      <c r="E838" s="4"/>
      <c r="F838" s="5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13.5" customHeight="1">
      <c r="A839" s="1"/>
      <c r="B839" s="2"/>
      <c r="C839" s="3"/>
      <c r="D839" s="4"/>
      <c r="E839" s="4"/>
      <c r="F839" s="5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13.5" customHeight="1">
      <c r="A840" s="1"/>
      <c r="B840" s="2"/>
      <c r="C840" s="3"/>
      <c r="D840" s="4"/>
      <c r="E840" s="4"/>
      <c r="F840" s="5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13.5" customHeight="1">
      <c r="A841" s="1"/>
      <c r="B841" s="2"/>
      <c r="C841" s="3"/>
      <c r="D841" s="4"/>
      <c r="E841" s="4"/>
      <c r="F841" s="5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13.5" customHeight="1">
      <c r="A842" s="1"/>
      <c r="B842" s="2"/>
      <c r="C842" s="3"/>
      <c r="D842" s="4"/>
      <c r="E842" s="4"/>
      <c r="F842" s="5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13.5" customHeight="1">
      <c r="A843" s="1"/>
      <c r="B843" s="2"/>
      <c r="C843" s="3"/>
      <c r="D843" s="4"/>
      <c r="E843" s="4"/>
      <c r="F843" s="5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13.5" customHeight="1">
      <c r="A844" s="1"/>
      <c r="B844" s="2"/>
      <c r="C844" s="3"/>
      <c r="D844" s="4"/>
      <c r="E844" s="4"/>
      <c r="F844" s="5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13.5" customHeight="1">
      <c r="A845" s="1"/>
      <c r="B845" s="2"/>
      <c r="C845" s="3"/>
      <c r="D845" s="4"/>
      <c r="E845" s="4"/>
      <c r="F845" s="5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13.5" customHeight="1">
      <c r="A846" s="1"/>
      <c r="B846" s="2"/>
      <c r="C846" s="3"/>
      <c r="D846" s="4"/>
      <c r="E846" s="4"/>
      <c r="F846" s="5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13.5" customHeight="1">
      <c r="A847" s="1"/>
      <c r="B847" s="2"/>
      <c r="C847" s="3"/>
      <c r="D847" s="4"/>
      <c r="E847" s="4"/>
      <c r="F847" s="5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13.5" customHeight="1">
      <c r="A848" s="1"/>
      <c r="B848" s="2"/>
      <c r="C848" s="3"/>
      <c r="D848" s="4"/>
      <c r="E848" s="4"/>
      <c r="F848" s="5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13.5" customHeight="1">
      <c r="A849" s="1"/>
      <c r="B849" s="2"/>
      <c r="C849" s="3"/>
      <c r="D849" s="4"/>
      <c r="E849" s="4"/>
      <c r="F849" s="5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13.5" customHeight="1">
      <c r="A850" s="1"/>
      <c r="B850" s="2"/>
      <c r="C850" s="3"/>
      <c r="D850" s="4"/>
      <c r="E850" s="4"/>
      <c r="F850" s="5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13.5" customHeight="1">
      <c r="A851" s="1"/>
      <c r="B851" s="2"/>
      <c r="C851" s="3"/>
      <c r="D851" s="4"/>
      <c r="E851" s="4"/>
      <c r="F851" s="5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13.5" customHeight="1">
      <c r="A852" s="1"/>
      <c r="B852" s="2"/>
      <c r="C852" s="3"/>
      <c r="D852" s="4"/>
      <c r="E852" s="4"/>
      <c r="F852" s="5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13.5" customHeight="1">
      <c r="A853" s="1"/>
      <c r="B853" s="2"/>
      <c r="C853" s="3"/>
      <c r="D853" s="4"/>
      <c r="E853" s="4"/>
      <c r="F853" s="5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13.5" customHeight="1">
      <c r="A854" s="1"/>
      <c r="B854" s="2"/>
      <c r="C854" s="3"/>
      <c r="D854" s="4"/>
      <c r="E854" s="4"/>
      <c r="F854" s="5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13.5" customHeight="1">
      <c r="A855" s="1"/>
      <c r="B855" s="2"/>
      <c r="C855" s="3"/>
      <c r="D855" s="4"/>
      <c r="E855" s="4"/>
      <c r="F855" s="5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13.5" customHeight="1">
      <c r="A856" s="1"/>
      <c r="B856" s="2"/>
      <c r="C856" s="3"/>
      <c r="D856" s="4"/>
      <c r="E856" s="4"/>
      <c r="F856" s="5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13.5" customHeight="1">
      <c r="A857" s="1"/>
      <c r="B857" s="2"/>
      <c r="C857" s="3"/>
      <c r="D857" s="4"/>
      <c r="E857" s="4"/>
      <c r="F857" s="5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13.5" customHeight="1">
      <c r="A858" s="1"/>
      <c r="B858" s="2"/>
      <c r="C858" s="3"/>
      <c r="D858" s="4"/>
      <c r="E858" s="4"/>
      <c r="F858" s="5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13.5" customHeight="1">
      <c r="A859" s="1"/>
      <c r="B859" s="2"/>
      <c r="C859" s="3"/>
      <c r="D859" s="4"/>
      <c r="E859" s="4"/>
      <c r="F859" s="5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13.5" customHeight="1">
      <c r="A860" s="1"/>
      <c r="B860" s="2"/>
      <c r="C860" s="3"/>
      <c r="D860" s="4"/>
      <c r="E860" s="4"/>
      <c r="F860" s="5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13.5" customHeight="1">
      <c r="A861" s="1"/>
      <c r="B861" s="2"/>
      <c r="C861" s="3"/>
      <c r="D861" s="4"/>
      <c r="E861" s="4"/>
      <c r="F861" s="5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13.5" customHeight="1">
      <c r="A862" s="1"/>
      <c r="B862" s="2"/>
      <c r="C862" s="3"/>
      <c r="D862" s="4"/>
      <c r="E862" s="4"/>
      <c r="F862" s="5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13.5" customHeight="1">
      <c r="A863" s="1"/>
      <c r="B863" s="2"/>
      <c r="C863" s="3"/>
      <c r="D863" s="4"/>
      <c r="E863" s="4"/>
      <c r="F863" s="5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13.5" customHeight="1">
      <c r="A864" s="1"/>
      <c r="B864" s="2"/>
      <c r="C864" s="3"/>
      <c r="D864" s="4"/>
      <c r="E864" s="4"/>
      <c r="F864" s="5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13.5" customHeight="1">
      <c r="A865" s="1"/>
      <c r="B865" s="2"/>
      <c r="C865" s="3"/>
      <c r="D865" s="4"/>
      <c r="E865" s="4"/>
      <c r="F865" s="5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13.5" customHeight="1">
      <c r="A866" s="1"/>
      <c r="B866" s="2"/>
      <c r="C866" s="3"/>
      <c r="D866" s="4"/>
      <c r="E866" s="4"/>
      <c r="F866" s="5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13.5" customHeight="1">
      <c r="A867" s="1"/>
      <c r="B867" s="2"/>
      <c r="C867" s="3"/>
      <c r="D867" s="4"/>
      <c r="E867" s="4"/>
      <c r="F867" s="5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13.5" customHeight="1">
      <c r="A868" s="1"/>
      <c r="B868" s="2"/>
      <c r="C868" s="3"/>
      <c r="D868" s="4"/>
      <c r="E868" s="4"/>
      <c r="F868" s="5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13.5" customHeight="1">
      <c r="A869" s="1"/>
      <c r="B869" s="2"/>
      <c r="C869" s="3"/>
      <c r="D869" s="4"/>
      <c r="E869" s="4"/>
      <c r="F869" s="5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13.5" customHeight="1">
      <c r="A870" s="1"/>
      <c r="B870" s="2"/>
      <c r="C870" s="3"/>
      <c r="D870" s="4"/>
      <c r="E870" s="4"/>
      <c r="F870" s="5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13.5" customHeight="1">
      <c r="A871" s="1"/>
      <c r="B871" s="2"/>
      <c r="C871" s="3"/>
      <c r="D871" s="4"/>
      <c r="E871" s="4"/>
      <c r="F871" s="5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13.5" customHeight="1">
      <c r="A872" s="1"/>
      <c r="B872" s="2"/>
      <c r="C872" s="3"/>
      <c r="D872" s="4"/>
      <c r="E872" s="4"/>
      <c r="F872" s="5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13.5" customHeight="1">
      <c r="A873" s="1"/>
      <c r="B873" s="2"/>
      <c r="C873" s="3"/>
      <c r="D873" s="4"/>
      <c r="E873" s="4"/>
      <c r="F873" s="5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13.5" customHeight="1">
      <c r="A874" s="1"/>
      <c r="B874" s="2"/>
      <c r="C874" s="3"/>
      <c r="D874" s="4"/>
      <c r="E874" s="4"/>
      <c r="F874" s="5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13.5" customHeight="1">
      <c r="A875" s="1"/>
      <c r="B875" s="2"/>
      <c r="C875" s="3"/>
      <c r="D875" s="4"/>
      <c r="E875" s="4"/>
      <c r="F875" s="5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13.5" customHeight="1">
      <c r="A876" s="1"/>
      <c r="B876" s="2"/>
      <c r="C876" s="3"/>
      <c r="D876" s="4"/>
      <c r="E876" s="4"/>
      <c r="F876" s="5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13.5" customHeight="1">
      <c r="A877" s="1"/>
      <c r="B877" s="2"/>
      <c r="C877" s="3"/>
      <c r="D877" s="4"/>
      <c r="E877" s="4"/>
      <c r="F877" s="5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13.5" customHeight="1">
      <c r="A878" s="1"/>
      <c r="B878" s="2"/>
      <c r="C878" s="3"/>
      <c r="D878" s="4"/>
      <c r="E878" s="4"/>
      <c r="F878" s="5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13.5" customHeight="1">
      <c r="A879" s="1"/>
      <c r="B879" s="2"/>
      <c r="C879" s="3"/>
      <c r="D879" s="4"/>
      <c r="E879" s="4"/>
      <c r="F879" s="5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13.5" customHeight="1">
      <c r="A880" s="1"/>
      <c r="B880" s="2"/>
      <c r="C880" s="3"/>
      <c r="D880" s="4"/>
      <c r="E880" s="4"/>
      <c r="F880" s="5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13.5" customHeight="1">
      <c r="A881" s="1"/>
      <c r="B881" s="2"/>
      <c r="C881" s="3"/>
      <c r="D881" s="4"/>
      <c r="E881" s="4"/>
      <c r="F881" s="5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13.5" customHeight="1">
      <c r="A882" s="1"/>
      <c r="B882" s="2"/>
      <c r="C882" s="3"/>
      <c r="D882" s="4"/>
      <c r="E882" s="4"/>
      <c r="F882" s="5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13.5" customHeight="1">
      <c r="A883" s="1"/>
      <c r="B883" s="2"/>
      <c r="C883" s="3"/>
      <c r="D883" s="4"/>
      <c r="E883" s="4"/>
      <c r="F883" s="5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13.5" customHeight="1">
      <c r="A884" s="1"/>
      <c r="B884" s="2"/>
      <c r="C884" s="3"/>
      <c r="D884" s="4"/>
      <c r="E884" s="4"/>
      <c r="F884" s="5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13.5" customHeight="1">
      <c r="A885" s="1"/>
      <c r="B885" s="2"/>
      <c r="C885" s="3"/>
      <c r="D885" s="4"/>
      <c r="E885" s="4"/>
      <c r="F885" s="5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13.5" customHeight="1">
      <c r="A886" s="1"/>
      <c r="B886" s="2"/>
      <c r="C886" s="3"/>
      <c r="D886" s="4"/>
      <c r="E886" s="4"/>
      <c r="F886" s="5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13.5" customHeight="1">
      <c r="A887" s="1"/>
      <c r="B887" s="2"/>
      <c r="C887" s="3"/>
      <c r="D887" s="4"/>
      <c r="E887" s="4"/>
      <c r="F887" s="5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13.5" customHeight="1">
      <c r="A888" s="1"/>
      <c r="B888" s="2"/>
      <c r="C888" s="3"/>
      <c r="D888" s="4"/>
      <c r="E888" s="4"/>
      <c r="F888" s="5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13.5" customHeight="1">
      <c r="A889" s="1"/>
      <c r="B889" s="2"/>
      <c r="C889" s="3"/>
      <c r="D889" s="4"/>
      <c r="E889" s="4"/>
      <c r="F889" s="5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13.5" customHeight="1">
      <c r="A890" s="1"/>
      <c r="B890" s="2"/>
      <c r="C890" s="3"/>
      <c r="D890" s="4"/>
      <c r="E890" s="4"/>
      <c r="F890" s="5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13.5" customHeight="1">
      <c r="A891" s="1"/>
      <c r="B891" s="2"/>
      <c r="C891" s="3"/>
      <c r="D891" s="4"/>
      <c r="E891" s="4"/>
      <c r="F891" s="5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13.5" customHeight="1">
      <c r="A892" s="1"/>
      <c r="B892" s="2"/>
      <c r="C892" s="3"/>
      <c r="D892" s="4"/>
      <c r="E892" s="4"/>
      <c r="F892" s="5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13.5" customHeight="1">
      <c r="A893" s="1"/>
      <c r="B893" s="2"/>
      <c r="C893" s="3"/>
      <c r="D893" s="4"/>
      <c r="E893" s="4"/>
      <c r="F893" s="5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13.5" customHeight="1">
      <c r="A894" s="1"/>
      <c r="B894" s="2"/>
      <c r="C894" s="3"/>
      <c r="D894" s="4"/>
      <c r="E894" s="4"/>
      <c r="F894" s="5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13.5" customHeight="1">
      <c r="A895" s="1"/>
      <c r="B895" s="2"/>
      <c r="C895" s="3"/>
      <c r="D895" s="4"/>
      <c r="E895" s="4"/>
      <c r="F895" s="5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13.5" customHeight="1">
      <c r="A896" s="1"/>
      <c r="B896" s="2"/>
      <c r="C896" s="3"/>
      <c r="D896" s="4"/>
      <c r="E896" s="4"/>
      <c r="F896" s="5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13.5" customHeight="1">
      <c r="A897" s="1"/>
      <c r="B897" s="2"/>
      <c r="C897" s="3"/>
      <c r="D897" s="4"/>
      <c r="E897" s="4"/>
      <c r="F897" s="5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13.5" customHeight="1">
      <c r="A898" s="1"/>
      <c r="B898" s="2"/>
      <c r="C898" s="3"/>
      <c r="D898" s="4"/>
      <c r="E898" s="4"/>
      <c r="F898" s="5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13.5" customHeight="1">
      <c r="A899" s="1"/>
      <c r="B899" s="2"/>
      <c r="C899" s="3"/>
      <c r="D899" s="4"/>
      <c r="E899" s="4"/>
      <c r="F899" s="5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13.5" customHeight="1">
      <c r="A900" s="1"/>
      <c r="B900" s="2"/>
      <c r="C900" s="3"/>
      <c r="D900" s="4"/>
      <c r="E900" s="4"/>
      <c r="F900" s="5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13.5" customHeight="1">
      <c r="A901" s="1"/>
      <c r="B901" s="2"/>
      <c r="C901" s="3"/>
      <c r="D901" s="4"/>
      <c r="E901" s="4"/>
      <c r="F901" s="5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13.5" customHeight="1">
      <c r="A902" s="1"/>
      <c r="B902" s="2"/>
      <c r="C902" s="3"/>
      <c r="D902" s="4"/>
      <c r="E902" s="4"/>
      <c r="F902" s="5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13.5" customHeight="1">
      <c r="A903" s="1"/>
      <c r="B903" s="2"/>
      <c r="C903" s="3"/>
      <c r="D903" s="4"/>
      <c r="E903" s="4"/>
      <c r="F903" s="5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13.5" customHeight="1">
      <c r="A904" s="1"/>
      <c r="B904" s="2"/>
      <c r="C904" s="3"/>
      <c r="D904" s="4"/>
      <c r="E904" s="4"/>
      <c r="F904" s="5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13.5" customHeight="1">
      <c r="A905" s="1"/>
      <c r="B905" s="2"/>
      <c r="C905" s="3"/>
      <c r="D905" s="4"/>
      <c r="E905" s="4"/>
      <c r="F905" s="5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13.5" customHeight="1">
      <c r="A906" s="1"/>
      <c r="B906" s="2"/>
      <c r="C906" s="3"/>
      <c r="D906" s="4"/>
      <c r="E906" s="4"/>
      <c r="F906" s="5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13.5" customHeight="1">
      <c r="A907" s="1"/>
      <c r="B907" s="2"/>
      <c r="C907" s="3"/>
      <c r="D907" s="4"/>
      <c r="E907" s="4"/>
      <c r="F907" s="5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13.5" customHeight="1">
      <c r="A908" s="1"/>
      <c r="B908" s="2"/>
      <c r="C908" s="3"/>
      <c r="D908" s="4"/>
      <c r="E908" s="4"/>
      <c r="F908" s="5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13.5" customHeight="1">
      <c r="A909" s="1"/>
      <c r="B909" s="2"/>
      <c r="C909" s="3"/>
      <c r="D909" s="4"/>
      <c r="E909" s="4"/>
      <c r="F909" s="5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13.5" customHeight="1">
      <c r="A910" s="1"/>
      <c r="B910" s="2"/>
      <c r="C910" s="3"/>
      <c r="D910" s="4"/>
      <c r="E910" s="4"/>
      <c r="F910" s="5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13.5" customHeight="1">
      <c r="A911" s="1"/>
      <c r="B911" s="2"/>
      <c r="C911" s="3"/>
      <c r="D911" s="4"/>
      <c r="E911" s="4"/>
      <c r="F911" s="5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13.5" customHeight="1">
      <c r="A912" s="1"/>
      <c r="B912" s="2"/>
      <c r="C912" s="3"/>
      <c r="D912" s="4"/>
      <c r="E912" s="4"/>
      <c r="F912" s="5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13.5" customHeight="1">
      <c r="A913" s="1"/>
      <c r="B913" s="2"/>
      <c r="C913" s="3"/>
      <c r="D913" s="4"/>
      <c r="E913" s="4"/>
      <c r="F913" s="5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13.5" customHeight="1">
      <c r="A914" s="1"/>
      <c r="B914" s="2"/>
      <c r="C914" s="3"/>
      <c r="D914" s="4"/>
      <c r="E914" s="4"/>
      <c r="F914" s="5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13.5" customHeight="1">
      <c r="A915" s="1"/>
      <c r="B915" s="2"/>
      <c r="C915" s="3"/>
      <c r="D915" s="4"/>
      <c r="E915" s="4"/>
      <c r="F915" s="5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13.5" customHeight="1">
      <c r="A916" s="1"/>
      <c r="B916" s="2"/>
      <c r="C916" s="3"/>
      <c r="D916" s="4"/>
      <c r="E916" s="4"/>
      <c r="F916" s="5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13.5" customHeight="1">
      <c r="A917" s="1"/>
      <c r="B917" s="2"/>
      <c r="C917" s="3"/>
      <c r="D917" s="4"/>
      <c r="E917" s="4"/>
      <c r="F917" s="5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13.5" customHeight="1">
      <c r="A918" s="1"/>
      <c r="B918" s="2"/>
      <c r="C918" s="3"/>
      <c r="D918" s="4"/>
      <c r="E918" s="4"/>
      <c r="F918" s="5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13.5" customHeight="1">
      <c r="A919" s="1"/>
      <c r="B919" s="2"/>
      <c r="C919" s="3"/>
      <c r="D919" s="4"/>
      <c r="E919" s="4"/>
      <c r="F919" s="5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13.5" customHeight="1">
      <c r="A920" s="1"/>
      <c r="B920" s="2"/>
      <c r="C920" s="3"/>
      <c r="D920" s="4"/>
      <c r="E920" s="4"/>
      <c r="F920" s="5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13.5" customHeight="1">
      <c r="A921" s="1"/>
      <c r="B921" s="2"/>
      <c r="C921" s="3"/>
      <c r="D921" s="4"/>
      <c r="E921" s="4"/>
      <c r="F921" s="5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13.5" customHeight="1">
      <c r="A922" s="1"/>
      <c r="B922" s="2"/>
      <c r="C922" s="3"/>
      <c r="D922" s="4"/>
      <c r="E922" s="4"/>
      <c r="F922" s="5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13.5" customHeight="1">
      <c r="A923" s="1"/>
      <c r="B923" s="2"/>
      <c r="C923" s="3"/>
      <c r="D923" s="4"/>
      <c r="E923" s="4"/>
      <c r="F923" s="5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13.5" customHeight="1">
      <c r="A924" s="1"/>
      <c r="B924" s="2"/>
      <c r="C924" s="3"/>
      <c r="D924" s="4"/>
      <c r="E924" s="4"/>
      <c r="F924" s="5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13.5" customHeight="1">
      <c r="A925" s="1"/>
      <c r="B925" s="2"/>
      <c r="C925" s="3"/>
      <c r="D925" s="4"/>
      <c r="E925" s="4"/>
      <c r="F925" s="5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13.5" customHeight="1">
      <c r="A926" s="1"/>
      <c r="B926" s="2"/>
      <c r="C926" s="3"/>
      <c r="D926" s="4"/>
      <c r="E926" s="4"/>
      <c r="F926" s="5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13.5" customHeight="1">
      <c r="A927" s="1"/>
      <c r="B927" s="2"/>
      <c r="C927" s="3"/>
      <c r="D927" s="4"/>
      <c r="E927" s="4"/>
      <c r="F927" s="5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13.5" customHeight="1">
      <c r="A928" s="1"/>
      <c r="B928" s="2"/>
      <c r="C928" s="3"/>
      <c r="D928" s="4"/>
      <c r="E928" s="4"/>
      <c r="F928" s="5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13.5" customHeight="1">
      <c r="A929" s="1"/>
      <c r="B929" s="2"/>
      <c r="C929" s="3"/>
      <c r="D929" s="4"/>
      <c r="E929" s="4"/>
      <c r="F929" s="5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13.5" customHeight="1">
      <c r="A930" s="1"/>
      <c r="B930" s="2"/>
      <c r="C930" s="3"/>
      <c r="D930" s="4"/>
      <c r="E930" s="4"/>
      <c r="F930" s="5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13.5" customHeight="1">
      <c r="A931" s="1"/>
      <c r="B931" s="2"/>
      <c r="C931" s="3"/>
      <c r="D931" s="4"/>
      <c r="E931" s="4"/>
      <c r="F931" s="5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13.5" customHeight="1">
      <c r="A932" s="1"/>
      <c r="B932" s="2"/>
      <c r="C932" s="3"/>
      <c r="D932" s="4"/>
      <c r="E932" s="4"/>
      <c r="F932" s="5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13.5" customHeight="1">
      <c r="A933" s="1"/>
      <c r="B933" s="2"/>
      <c r="C933" s="3"/>
      <c r="D933" s="4"/>
      <c r="E933" s="4"/>
      <c r="F933" s="5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13.5" customHeight="1">
      <c r="A934" s="1"/>
      <c r="B934" s="2"/>
      <c r="C934" s="3"/>
      <c r="D934" s="4"/>
      <c r="E934" s="4"/>
      <c r="F934" s="5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13.5" customHeight="1">
      <c r="A935" s="1"/>
      <c r="B935" s="2"/>
      <c r="C935" s="3"/>
      <c r="D935" s="4"/>
      <c r="E935" s="4"/>
      <c r="F935" s="5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13.5" customHeight="1">
      <c r="A936" s="1"/>
      <c r="B936" s="2"/>
      <c r="C936" s="3"/>
      <c r="D936" s="4"/>
      <c r="E936" s="4"/>
      <c r="F936" s="5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13.5" customHeight="1">
      <c r="A937" s="1"/>
      <c r="B937" s="2"/>
      <c r="C937" s="3"/>
      <c r="D937" s="4"/>
      <c r="E937" s="4"/>
      <c r="F937" s="5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13.5" customHeight="1">
      <c r="A938" s="1"/>
      <c r="B938" s="2"/>
      <c r="C938" s="3"/>
      <c r="D938" s="4"/>
      <c r="E938" s="4"/>
      <c r="F938" s="5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13.5" customHeight="1">
      <c r="A939" s="1"/>
      <c r="B939" s="2"/>
      <c r="C939" s="3"/>
      <c r="D939" s="4"/>
      <c r="E939" s="4"/>
      <c r="F939" s="5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13.5" customHeight="1">
      <c r="A940" s="1"/>
      <c r="B940" s="2"/>
      <c r="C940" s="3"/>
      <c r="D940" s="4"/>
      <c r="E940" s="4"/>
      <c r="F940" s="5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13.5" customHeight="1">
      <c r="A941" s="1"/>
      <c r="B941" s="2"/>
      <c r="C941" s="3"/>
      <c r="D941" s="4"/>
      <c r="E941" s="4"/>
      <c r="F941" s="5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13.5" customHeight="1">
      <c r="A942" s="1"/>
      <c r="B942" s="2"/>
      <c r="C942" s="3"/>
      <c r="D942" s="4"/>
      <c r="E942" s="4"/>
      <c r="F942" s="5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13.5" customHeight="1">
      <c r="A943" s="1"/>
      <c r="B943" s="2"/>
      <c r="C943" s="3"/>
      <c r="D943" s="4"/>
      <c r="E943" s="4"/>
      <c r="F943" s="5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13.5" customHeight="1">
      <c r="A944" s="1"/>
      <c r="B944" s="2"/>
      <c r="C944" s="3"/>
      <c r="D944" s="4"/>
      <c r="E944" s="4"/>
      <c r="F944" s="5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13.5" customHeight="1">
      <c r="A945" s="1"/>
      <c r="B945" s="2"/>
      <c r="C945" s="3"/>
      <c r="D945" s="4"/>
      <c r="E945" s="4"/>
      <c r="F945" s="5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13.5" customHeight="1">
      <c r="A946" s="1"/>
      <c r="B946" s="2"/>
      <c r="C946" s="3"/>
      <c r="D946" s="4"/>
      <c r="E946" s="4"/>
      <c r="F946" s="5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13.5" customHeight="1">
      <c r="A947" s="1"/>
      <c r="B947" s="2"/>
      <c r="C947" s="3"/>
      <c r="D947" s="4"/>
      <c r="E947" s="4"/>
      <c r="F947" s="5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13.5" customHeight="1">
      <c r="A948" s="1"/>
      <c r="B948" s="2"/>
      <c r="C948" s="3"/>
      <c r="D948" s="4"/>
      <c r="E948" s="4"/>
      <c r="F948" s="5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13.5" customHeight="1">
      <c r="A949" s="1"/>
      <c r="B949" s="2"/>
      <c r="C949" s="3"/>
      <c r="D949" s="4"/>
      <c r="E949" s="4"/>
      <c r="F949" s="5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13.5" customHeight="1">
      <c r="A950" s="1"/>
      <c r="B950" s="2"/>
      <c r="C950" s="3"/>
      <c r="D950" s="4"/>
      <c r="E950" s="4"/>
      <c r="F950" s="5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13.5" customHeight="1">
      <c r="A951" s="1"/>
      <c r="B951" s="2"/>
      <c r="C951" s="3"/>
      <c r="D951" s="4"/>
      <c r="E951" s="4"/>
      <c r="F951" s="5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13.5" customHeight="1">
      <c r="A952" s="1"/>
      <c r="B952" s="2"/>
      <c r="C952" s="3"/>
      <c r="D952" s="4"/>
      <c r="E952" s="4"/>
      <c r="F952" s="5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13.5" customHeight="1">
      <c r="A953" s="1"/>
      <c r="B953" s="2"/>
      <c r="C953" s="3"/>
      <c r="D953" s="4"/>
      <c r="E953" s="4"/>
      <c r="F953" s="5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13.5" customHeight="1">
      <c r="A954" s="1"/>
      <c r="B954" s="2"/>
      <c r="C954" s="3"/>
      <c r="D954" s="4"/>
      <c r="E954" s="4"/>
      <c r="F954" s="5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13.5" customHeight="1">
      <c r="A955" s="1"/>
      <c r="B955" s="2"/>
      <c r="C955" s="3"/>
      <c r="D955" s="4"/>
      <c r="E955" s="4"/>
      <c r="F955" s="5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13.5" customHeight="1">
      <c r="A956" s="1"/>
      <c r="B956" s="2"/>
      <c r="C956" s="3"/>
      <c r="D956" s="4"/>
      <c r="E956" s="4"/>
      <c r="F956" s="5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ht="13.5" customHeight="1">
      <c r="A957" s="1"/>
      <c r="B957" s="2"/>
      <c r="C957" s="3"/>
      <c r="D957" s="4"/>
      <c r="E957" s="4"/>
      <c r="F957" s="5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ht="13.5" customHeight="1">
      <c r="A958" s="1"/>
      <c r="B958" s="2"/>
      <c r="C958" s="3"/>
      <c r="D958" s="4"/>
      <c r="E958" s="4"/>
      <c r="F958" s="5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ht="13.5" customHeight="1">
      <c r="A959" s="1"/>
      <c r="B959" s="2"/>
      <c r="C959" s="3"/>
      <c r="D959" s="4"/>
      <c r="E959" s="4"/>
      <c r="F959" s="5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ht="13.5" customHeight="1">
      <c r="A960" s="1"/>
      <c r="B960" s="2"/>
      <c r="C960" s="3"/>
      <c r="D960" s="4"/>
      <c r="E960" s="4"/>
      <c r="F960" s="5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ht="13.5" customHeight="1">
      <c r="A961" s="1"/>
      <c r="B961" s="2"/>
      <c r="C961" s="3"/>
      <c r="D961" s="4"/>
      <c r="E961" s="4"/>
      <c r="F961" s="5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ht="13.5" customHeight="1">
      <c r="A962" s="1"/>
      <c r="B962" s="2"/>
      <c r="C962" s="3"/>
      <c r="D962" s="4"/>
      <c r="E962" s="4"/>
      <c r="F962" s="5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ht="13.5" customHeight="1">
      <c r="A963" s="1"/>
      <c r="B963" s="2"/>
      <c r="C963" s="3"/>
      <c r="D963" s="4"/>
      <c r="E963" s="4"/>
      <c r="F963" s="5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ht="13.5" customHeight="1">
      <c r="A964" s="1"/>
      <c r="B964" s="2"/>
      <c r="C964" s="3"/>
      <c r="D964" s="4"/>
      <c r="E964" s="4"/>
      <c r="F964" s="5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ht="13.5" customHeight="1">
      <c r="A965" s="1"/>
      <c r="B965" s="2"/>
      <c r="C965" s="3"/>
      <c r="D965" s="4"/>
      <c r="E965" s="4"/>
      <c r="F965" s="5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ht="13.5" customHeight="1">
      <c r="A966" s="1"/>
      <c r="B966" s="2"/>
      <c r="C966" s="3"/>
      <c r="D966" s="4"/>
      <c r="E966" s="4"/>
      <c r="F966" s="5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ht="13.5" customHeight="1">
      <c r="A967" s="1"/>
      <c r="B967" s="2"/>
      <c r="C967" s="3"/>
      <c r="D967" s="4"/>
      <c r="E967" s="4"/>
      <c r="F967" s="5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ht="13.5" customHeight="1">
      <c r="A968" s="1"/>
      <c r="B968" s="2"/>
      <c r="C968" s="3"/>
      <c r="D968" s="4"/>
      <c r="E968" s="4"/>
      <c r="F968" s="5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ht="13.5" customHeight="1">
      <c r="A969" s="1"/>
      <c r="B969" s="2"/>
      <c r="C969" s="3"/>
      <c r="D969" s="4"/>
      <c r="E969" s="4"/>
      <c r="F969" s="5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ht="13.5" customHeight="1">
      <c r="A970" s="1"/>
      <c r="B970" s="2"/>
      <c r="C970" s="3"/>
      <c r="D970" s="4"/>
      <c r="E970" s="4"/>
      <c r="F970" s="5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ht="13.5" customHeight="1">
      <c r="A971" s="1"/>
      <c r="B971" s="2"/>
      <c r="C971" s="3"/>
      <c r="D971" s="4"/>
      <c r="E971" s="4"/>
      <c r="F971" s="5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ht="13.5" customHeight="1">
      <c r="A972" s="1"/>
      <c r="B972" s="2"/>
      <c r="C972" s="3"/>
      <c r="D972" s="4"/>
      <c r="E972" s="4"/>
      <c r="F972" s="5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ht="13.5" customHeight="1">
      <c r="A973" s="1"/>
      <c r="B973" s="2"/>
      <c r="C973" s="3"/>
      <c r="D973" s="4"/>
      <c r="E973" s="4"/>
      <c r="F973" s="5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ht="13.5" customHeight="1">
      <c r="A974" s="1"/>
      <c r="B974" s="2"/>
      <c r="C974" s="3"/>
      <c r="D974" s="4"/>
      <c r="E974" s="4"/>
      <c r="F974" s="5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ht="13.5" customHeight="1">
      <c r="A975" s="1"/>
      <c r="B975" s="2"/>
      <c r="C975" s="3"/>
      <c r="D975" s="4"/>
      <c r="E975" s="4"/>
      <c r="F975" s="5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ht="13.5" customHeight="1">
      <c r="A976" s="1"/>
      <c r="B976" s="2"/>
      <c r="C976" s="3"/>
      <c r="D976" s="4"/>
      <c r="E976" s="4"/>
      <c r="F976" s="5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ht="13.5" customHeight="1">
      <c r="A977" s="1"/>
      <c r="B977" s="2"/>
      <c r="C977" s="3"/>
      <c r="D977" s="4"/>
      <c r="E977" s="4"/>
      <c r="F977" s="5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ht="13.5" customHeight="1">
      <c r="A978" s="1"/>
      <c r="B978" s="2"/>
      <c r="C978" s="3"/>
      <c r="D978" s="4"/>
      <c r="E978" s="4"/>
      <c r="F978" s="5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ht="13.5" customHeight="1">
      <c r="A979" s="1"/>
      <c r="B979" s="2"/>
      <c r="C979" s="3"/>
      <c r="D979" s="4"/>
      <c r="E979" s="4"/>
      <c r="F979" s="5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ht="13.5" customHeight="1">
      <c r="A980" s="1"/>
      <c r="B980" s="2"/>
      <c r="C980" s="3"/>
      <c r="D980" s="4"/>
      <c r="E980" s="4"/>
      <c r="F980" s="5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ht="13.5" customHeight="1">
      <c r="A981" s="1"/>
      <c r="B981" s="2"/>
      <c r="C981" s="3"/>
      <c r="D981" s="4"/>
      <c r="E981" s="4"/>
      <c r="F981" s="5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ht="13.5" customHeight="1">
      <c r="A982" s="1"/>
      <c r="B982" s="2"/>
      <c r="C982" s="3"/>
      <c r="D982" s="4"/>
      <c r="E982" s="4"/>
      <c r="F982" s="5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ht="13.5" customHeight="1">
      <c r="A983" s="1"/>
      <c r="B983" s="2"/>
      <c r="C983" s="3"/>
      <c r="D983" s="4"/>
      <c r="E983" s="4"/>
      <c r="F983" s="5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ht="13.5" customHeight="1">
      <c r="A984" s="1"/>
      <c r="B984" s="2"/>
      <c r="C984" s="3"/>
      <c r="D984" s="4"/>
      <c r="E984" s="4"/>
      <c r="F984" s="5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ht="13.5" customHeight="1">
      <c r="A985" s="1"/>
      <c r="B985" s="2"/>
      <c r="C985" s="3"/>
      <c r="D985" s="4"/>
      <c r="E985" s="4"/>
      <c r="F985" s="5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ht="13.5" customHeight="1">
      <c r="A986" s="1"/>
      <c r="B986" s="2"/>
      <c r="C986" s="3"/>
      <c r="D986" s="4"/>
      <c r="E986" s="4"/>
      <c r="F986" s="5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ht="13.5" customHeight="1">
      <c r="A987" s="1"/>
      <c r="B987" s="2"/>
      <c r="C987" s="3"/>
      <c r="D987" s="4"/>
      <c r="E987" s="4"/>
      <c r="F987" s="5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ht="13.5" customHeight="1">
      <c r="A988" s="1"/>
      <c r="B988" s="2"/>
      <c r="C988" s="3"/>
      <c r="D988" s="4"/>
      <c r="E988" s="4"/>
      <c r="F988" s="5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ht="13.5" customHeight="1">
      <c r="A989" s="1"/>
      <c r="B989" s="2"/>
      <c r="C989" s="3"/>
      <c r="D989" s="4"/>
      <c r="E989" s="4"/>
      <c r="F989" s="5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ht="13.5" customHeight="1">
      <c r="A990" s="1"/>
      <c r="B990" s="2"/>
      <c r="C990" s="3"/>
      <c r="D990" s="4"/>
      <c r="E990" s="4"/>
      <c r="F990" s="5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ht="13.5" customHeight="1">
      <c r="A991" s="1"/>
      <c r="B991" s="2"/>
      <c r="C991" s="3"/>
      <c r="D991" s="4"/>
      <c r="E991" s="4"/>
      <c r="F991" s="5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ht="13.5" customHeight="1">
      <c r="A992" s="1"/>
      <c r="B992" s="2"/>
      <c r="C992" s="3"/>
      <c r="D992" s="4"/>
      <c r="E992" s="4"/>
      <c r="F992" s="5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ht="13.5" customHeight="1">
      <c r="A993" s="1"/>
      <c r="B993" s="2"/>
      <c r="C993" s="3"/>
      <c r="D993" s="4"/>
      <c r="E993" s="4"/>
      <c r="F993" s="5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ht="13.5" customHeight="1">
      <c r="A994" s="1"/>
      <c r="B994" s="2"/>
      <c r="C994" s="3"/>
      <c r="D994" s="4"/>
      <c r="E994" s="4"/>
      <c r="F994" s="5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ht="13.5" customHeight="1">
      <c r="A995" s="1"/>
      <c r="B995" s="2"/>
      <c r="C995" s="3"/>
      <c r="D995" s="4"/>
      <c r="E995" s="4"/>
      <c r="F995" s="5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ht="13.5" customHeight="1">
      <c r="A996" s="1"/>
      <c r="B996" s="2"/>
      <c r="C996" s="3"/>
      <c r="D996" s="4"/>
      <c r="E996" s="4"/>
      <c r="F996" s="5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ht="13.5" customHeight="1">
      <c r="A997" s="1"/>
      <c r="B997" s="2"/>
      <c r="C997" s="3"/>
      <c r="D997" s="4"/>
      <c r="E997" s="4"/>
      <c r="F997" s="5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ht="13.5" customHeight="1">
      <c r="A998" s="1"/>
      <c r="B998" s="2"/>
      <c r="C998" s="3"/>
      <c r="D998" s="4"/>
      <c r="E998" s="4"/>
      <c r="F998" s="5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ht="13.5" customHeight="1">
      <c r="A999" s="1"/>
      <c r="B999" s="2"/>
      <c r="C999" s="3"/>
      <c r="D999" s="4"/>
      <c r="E999" s="4"/>
      <c r="F999" s="5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ht="13.5" customHeight="1">
      <c r="A1000" s="1"/>
      <c r="B1000" s="2"/>
      <c r="C1000" s="3"/>
      <c r="D1000" s="4"/>
      <c r="E1000" s="4"/>
      <c r="F1000" s="5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conditionalFormatting sqref="H30:AA36">
    <cfRule type="cellIs" dxfId="0" priority="1" stopIfTrue="1" operator="lessThan">
      <formula>0</formula>
    </cfRule>
  </conditionalFormatting>
  <printOptions/>
  <pageMargins bottom="0.75" footer="0.0" header="0.0" left="0.7" right="0.7" top="0.75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8.88"/>
    <col customWidth="1" min="3" max="3" width="10.38"/>
    <col customWidth="1" min="4" max="4" width="12.0"/>
    <col customWidth="1" min="5" max="5" width="8.88"/>
    <col customWidth="1" min="6" max="6" width="11.5"/>
    <col customWidth="1" min="7" max="7" width="13.5"/>
    <col customWidth="1" min="8" max="8" width="13.13"/>
    <col customWidth="1" min="9" max="11" width="8.88"/>
    <col customWidth="1" min="12" max="12" width="9.38"/>
    <col customWidth="1" min="13" max="13" width="10.38"/>
    <col customWidth="1" min="14" max="14" width="12.0"/>
    <col customWidth="1" min="15" max="15" width="8.88"/>
    <col customWidth="1" min="16" max="16" width="11.5"/>
    <col customWidth="1" min="17" max="17" width="13.5"/>
    <col customWidth="1" min="18" max="26" width="8.88"/>
  </cols>
  <sheetData>
    <row r="1" ht="12.75" customHeight="1">
      <c r="F1" s="70"/>
      <c r="G1" s="70"/>
      <c r="H1" s="70"/>
      <c r="P1" s="70"/>
      <c r="Q1" s="70"/>
    </row>
    <row r="2" ht="12.75" customHeight="1">
      <c r="F2" s="70"/>
      <c r="G2" s="70"/>
      <c r="H2" s="70"/>
      <c r="P2" s="70"/>
      <c r="Q2" s="70"/>
    </row>
    <row r="3" ht="12.75" customHeight="1">
      <c r="B3" s="71" t="s">
        <v>291</v>
      </c>
      <c r="L3" s="71" t="s">
        <v>292</v>
      </c>
    </row>
    <row r="4" ht="12.75" customHeight="1">
      <c r="B4" s="71" t="s">
        <v>293</v>
      </c>
      <c r="C4" s="71" t="s">
        <v>294</v>
      </c>
      <c r="D4" s="71" t="s">
        <v>295</v>
      </c>
      <c r="E4" s="71" t="s">
        <v>3</v>
      </c>
      <c r="F4" s="72" t="s">
        <v>296</v>
      </c>
      <c r="G4" s="72" t="s">
        <v>297</v>
      </c>
      <c r="H4" s="72" t="s">
        <v>298</v>
      </c>
      <c r="L4" s="71" t="s">
        <v>293</v>
      </c>
      <c r="M4" s="71" t="s">
        <v>294</v>
      </c>
      <c r="N4" s="71" t="s">
        <v>295</v>
      </c>
      <c r="O4" s="71" t="s">
        <v>3</v>
      </c>
      <c r="P4" s="72" t="s">
        <v>296</v>
      </c>
      <c r="Q4" s="72" t="s">
        <v>297</v>
      </c>
    </row>
    <row r="5" ht="12.75" customHeight="1">
      <c r="B5" s="73" t="s">
        <v>299</v>
      </c>
      <c r="C5" s="73">
        <v>1050.0</v>
      </c>
      <c r="D5" s="73">
        <v>1480.0</v>
      </c>
      <c r="E5" s="73">
        <v>23.0</v>
      </c>
      <c r="F5" s="74">
        <f t="shared" ref="F5:F13" si="1">C5*D5*E5/1000000</f>
        <v>35.742</v>
      </c>
      <c r="G5" s="74">
        <f t="shared" ref="G5:G13" si="2">(C5+D5)*2/1000*E5</f>
        <v>116.38</v>
      </c>
      <c r="H5" s="74">
        <f t="shared" ref="H5:H8" si="3">C5*E5/1000</f>
        <v>24.15</v>
      </c>
      <c r="L5" s="73" t="s">
        <v>300</v>
      </c>
      <c r="M5" s="73">
        <v>1200.0</v>
      </c>
      <c r="N5" s="73">
        <v>2400.0</v>
      </c>
      <c r="O5" s="73">
        <v>1.0</v>
      </c>
      <c r="P5" s="74">
        <f t="shared" ref="P5:P9" si="4">M5*N5*O5/1000000</f>
        <v>2.88</v>
      </c>
      <c r="Q5" s="74">
        <f t="shared" ref="Q5:Q9" si="5">(M5+N5)*2/1000*O5</f>
        <v>7.2</v>
      </c>
      <c r="R5" s="75" t="s">
        <v>301</v>
      </c>
    </row>
    <row r="6" ht="12.75" customHeight="1">
      <c r="B6" s="73" t="s">
        <v>302</v>
      </c>
      <c r="C6" s="73">
        <v>1500.0</v>
      </c>
      <c r="D6" s="73">
        <v>1480.0</v>
      </c>
      <c r="E6" s="73">
        <v>2.0</v>
      </c>
      <c r="F6" s="74">
        <f t="shared" si="1"/>
        <v>4.44</v>
      </c>
      <c r="G6" s="74">
        <f t="shared" si="2"/>
        <v>11.92</v>
      </c>
      <c r="H6" s="74">
        <f t="shared" si="3"/>
        <v>3</v>
      </c>
      <c r="L6" s="73" t="s">
        <v>303</v>
      </c>
      <c r="M6" s="73">
        <v>1000.0</v>
      </c>
      <c r="N6" s="73">
        <v>2100.0</v>
      </c>
      <c r="O6" s="73">
        <v>1.0</v>
      </c>
      <c r="P6" s="74">
        <f t="shared" si="4"/>
        <v>2.1</v>
      </c>
      <c r="Q6" s="74">
        <f t="shared" si="5"/>
        <v>6.2</v>
      </c>
      <c r="R6" s="75" t="s">
        <v>304</v>
      </c>
    </row>
    <row r="7" ht="12.75" customHeight="1">
      <c r="B7" s="73" t="s">
        <v>305</v>
      </c>
      <c r="C7" s="73">
        <v>830.0</v>
      </c>
      <c r="D7" s="73">
        <v>540.0</v>
      </c>
      <c r="E7" s="73">
        <v>11.0</v>
      </c>
      <c r="F7" s="74">
        <f t="shared" si="1"/>
        <v>4.9302</v>
      </c>
      <c r="G7" s="74">
        <f t="shared" si="2"/>
        <v>30.14</v>
      </c>
      <c r="H7" s="74">
        <f t="shared" si="3"/>
        <v>9.13</v>
      </c>
      <c r="L7" s="73" t="s">
        <v>306</v>
      </c>
      <c r="M7" s="73">
        <v>830.0</v>
      </c>
      <c r="N7" s="73">
        <v>540.0</v>
      </c>
      <c r="O7" s="73">
        <v>11.0</v>
      </c>
      <c r="P7" s="74">
        <f t="shared" si="4"/>
        <v>4.9302</v>
      </c>
      <c r="Q7" s="74">
        <f t="shared" si="5"/>
        <v>30.14</v>
      </c>
      <c r="R7" s="75" t="s">
        <v>307</v>
      </c>
    </row>
    <row r="8" ht="12.75" customHeight="1">
      <c r="B8" s="73" t="s">
        <v>308</v>
      </c>
      <c r="C8" s="73">
        <v>1480.0</v>
      </c>
      <c r="D8" s="73">
        <v>1000.0</v>
      </c>
      <c r="E8" s="73">
        <v>2.0</v>
      </c>
      <c r="F8" s="74">
        <f t="shared" si="1"/>
        <v>2.96</v>
      </c>
      <c r="G8" s="74">
        <f t="shared" si="2"/>
        <v>9.92</v>
      </c>
      <c r="H8" s="74">
        <f t="shared" si="3"/>
        <v>2.96</v>
      </c>
      <c r="L8" s="73" t="s">
        <v>309</v>
      </c>
      <c r="M8" s="73">
        <v>1480.0</v>
      </c>
      <c r="N8" s="73">
        <v>1000.0</v>
      </c>
      <c r="O8" s="73">
        <v>2.0</v>
      </c>
      <c r="P8" s="74">
        <f t="shared" si="4"/>
        <v>2.96</v>
      </c>
      <c r="Q8" s="74">
        <f t="shared" si="5"/>
        <v>9.92</v>
      </c>
      <c r="R8" s="75" t="s">
        <v>307</v>
      </c>
    </row>
    <row r="9" ht="12.75" customHeight="1">
      <c r="B9" s="76" t="s">
        <v>310</v>
      </c>
      <c r="C9" s="76">
        <v>960.0</v>
      </c>
      <c r="D9" s="76">
        <v>1620.0</v>
      </c>
      <c r="E9" s="76">
        <v>12.0</v>
      </c>
      <c r="F9" s="77">
        <f t="shared" si="1"/>
        <v>18.6624</v>
      </c>
      <c r="G9" s="77">
        <f t="shared" si="2"/>
        <v>61.92</v>
      </c>
      <c r="H9" s="77"/>
      <c r="I9" s="78" t="s">
        <v>311</v>
      </c>
      <c r="L9" s="73" t="s">
        <v>312</v>
      </c>
      <c r="M9" s="73">
        <v>960.0</v>
      </c>
      <c r="N9" s="73">
        <v>1620.0</v>
      </c>
      <c r="O9" s="73">
        <v>12.0</v>
      </c>
      <c r="P9" s="74">
        <f t="shared" si="4"/>
        <v>18.6624</v>
      </c>
      <c r="Q9" s="74">
        <f t="shared" si="5"/>
        <v>61.92</v>
      </c>
      <c r="R9" s="75" t="s">
        <v>313</v>
      </c>
    </row>
    <row r="10" ht="12.75" customHeight="1">
      <c r="B10" s="73" t="s">
        <v>314</v>
      </c>
      <c r="C10" s="73">
        <v>1410.0</v>
      </c>
      <c r="D10" s="73">
        <v>2420.0</v>
      </c>
      <c r="E10" s="73">
        <v>1.0</v>
      </c>
      <c r="F10" s="74">
        <f t="shared" si="1"/>
        <v>3.4122</v>
      </c>
      <c r="G10" s="74">
        <f t="shared" si="2"/>
        <v>7.66</v>
      </c>
      <c r="H10" s="74">
        <f t="shared" ref="H10:H13" si="7">C10*E10/1000</f>
        <v>1.41</v>
      </c>
      <c r="I10" s="75" t="s">
        <v>315</v>
      </c>
      <c r="O10" s="79" t="s">
        <v>316</v>
      </c>
      <c r="P10" s="74">
        <f t="shared" ref="P10:Q10" si="6">SUM(P5:P9)</f>
        <v>31.5326</v>
      </c>
      <c r="Q10" s="74">
        <f t="shared" si="6"/>
        <v>115.38</v>
      </c>
    </row>
    <row r="11" ht="12.75" customHeight="1">
      <c r="B11" s="73" t="s">
        <v>317</v>
      </c>
      <c r="C11" s="73">
        <v>1410.0</v>
      </c>
      <c r="D11" s="73">
        <v>900.0</v>
      </c>
      <c r="E11" s="73">
        <v>1.0</v>
      </c>
      <c r="F11" s="74">
        <f t="shared" si="1"/>
        <v>1.269</v>
      </c>
      <c r="G11" s="74">
        <f t="shared" si="2"/>
        <v>4.62</v>
      </c>
      <c r="H11" s="74">
        <f t="shared" si="7"/>
        <v>1.41</v>
      </c>
    </row>
    <row r="12" ht="12.75" customHeight="1">
      <c r="B12" s="73" t="s">
        <v>318</v>
      </c>
      <c r="C12" s="73">
        <v>1410.0</v>
      </c>
      <c r="D12" s="73">
        <v>530.0</v>
      </c>
      <c r="E12" s="73">
        <v>1.0</v>
      </c>
      <c r="F12" s="74">
        <f t="shared" si="1"/>
        <v>0.7473</v>
      </c>
      <c r="G12" s="74">
        <f t="shared" si="2"/>
        <v>3.88</v>
      </c>
      <c r="H12" s="74">
        <f t="shared" si="7"/>
        <v>1.41</v>
      </c>
    </row>
    <row r="13" ht="12.75" customHeight="1">
      <c r="B13" s="73" t="s">
        <v>319</v>
      </c>
      <c r="C13" s="73">
        <v>800.0</v>
      </c>
      <c r="D13" s="73">
        <v>550.0</v>
      </c>
      <c r="E13" s="73">
        <v>2.0</v>
      </c>
      <c r="F13" s="74">
        <f t="shared" si="1"/>
        <v>0.88</v>
      </c>
      <c r="G13" s="74">
        <f t="shared" si="2"/>
        <v>5.4</v>
      </c>
      <c r="H13" s="74">
        <f t="shared" si="7"/>
        <v>1.6</v>
      </c>
      <c r="I13" s="75" t="s">
        <v>304</v>
      </c>
    </row>
    <row r="14" ht="12.75" customHeight="1">
      <c r="E14" s="79" t="s">
        <v>316</v>
      </c>
      <c r="F14" s="74">
        <f t="shared" ref="F14:H14" si="8">SUM(F5:F12)</f>
        <v>72.1631</v>
      </c>
      <c r="G14" s="74">
        <f t="shared" si="8"/>
        <v>246.44</v>
      </c>
      <c r="H14" s="74">
        <f t="shared" si="8"/>
        <v>43.47</v>
      </c>
      <c r="P14" s="70"/>
      <c r="Q14" s="70"/>
    </row>
    <row r="15" ht="12.75" customHeight="1">
      <c r="F15" s="70"/>
      <c r="G15" s="70"/>
      <c r="H15" s="70"/>
      <c r="P15" s="70"/>
      <c r="Q15" s="70"/>
    </row>
    <row r="16" ht="12.75" customHeight="1">
      <c r="F16" s="70"/>
      <c r="G16" s="70"/>
      <c r="H16" s="70"/>
      <c r="P16" s="70"/>
      <c r="Q16" s="70"/>
    </row>
    <row r="17" ht="12.75" customHeight="1">
      <c r="F17" s="70"/>
      <c r="G17" s="70"/>
      <c r="H17" s="70"/>
      <c r="P17" s="70"/>
      <c r="Q17" s="70"/>
    </row>
    <row r="18" ht="12.75" customHeight="1">
      <c r="B18" s="71"/>
      <c r="P18" s="70"/>
      <c r="Q18" s="70"/>
    </row>
    <row r="19" ht="12.75" customHeight="1">
      <c r="B19" s="71"/>
      <c r="C19" s="71"/>
      <c r="D19" s="71"/>
      <c r="E19" s="71"/>
      <c r="F19" s="72"/>
      <c r="G19" s="72"/>
      <c r="H19" s="72"/>
      <c r="P19" s="70"/>
      <c r="Q19" s="70"/>
    </row>
    <row r="20" ht="12.75" customHeight="1">
      <c r="B20" s="73"/>
      <c r="C20" s="73"/>
      <c r="D20" s="73"/>
      <c r="E20" s="73"/>
      <c r="F20" s="74"/>
      <c r="G20" s="74"/>
      <c r="H20" s="74"/>
      <c r="P20" s="70"/>
      <c r="Q20" s="70"/>
    </row>
    <row r="21" ht="12.75" customHeight="1">
      <c r="B21" s="73"/>
      <c r="C21" s="73"/>
      <c r="D21" s="73"/>
      <c r="E21" s="73"/>
      <c r="F21" s="74"/>
      <c r="G21" s="74"/>
      <c r="H21" s="74"/>
      <c r="P21" s="70"/>
      <c r="Q21" s="70"/>
    </row>
    <row r="22" ht="12.75" customHeight="1">
      <c r="B22" s="73"/>
      <c r="C22" s="73"/>
      <c r="D22" s="73"/>
      <c r="E22" s="73"/>
      <c r="F22" s="74"/>
      <c r="G22" s="74"/>
      <c r="H22" s="74"/>
      <c r="P22" s="70"/>
      <c r="Q22" s="70"/>
    </row>
    <row r="23" ht="12.75" customHeight="1">
      <c r="B23" s="73"/>
      <c r="C23" s="73"/>
      <c r="D23" s="73"/>
      <c r="E23" s="73"/>
      <c r="F23" s="74"/>
      <c r="G23" s="74"/>
      <c r="H23" s="74"/>
      <c r="P23" s="70"/>
      <c r="Q23" s="70"/>
    </row>
    <row r="24" ht="12.75" customHeight="1">
      <c r="B24" s="73"/>
      <c r="C24" s="73"/>
      <c r="D24" s="73"/>
      <c r="E24" s="73"/>
      <c r="F24" s="74"/>
      <c r="G24" s="74"/>
      <c r="H24" s="74"/>
      <c r="P24" s="70"/>
      <c r="Q24" s="70"/>
    </row>
    <row r="25" ht="12.75" customHeight="1">
      <c r="B25" s="73"/>
      <c r="C25" s="73"/>
      <c r="D25" s="73"/>
      <c r="E25" s="73"/>
      <c r="F25" s="74"/>
      <c r="G25" s="74"/>
      <c r="H25" s="74"/>
      <c r="P25" s="70"/>
      <c r="Q25" s="70"/>
    </row>
    <row r="26" ht="12.75" customHeight="1">
      <c r="B26" s="73"/>
      <c r="C26" s="73"/>
      <c r="D26" s="73"/>
      <c r="E26" s="73"/>
      <c r="F26" s="74"/>
      <c r="G26" s="74"/>
      <c r="H26" s="74"/>
      <c r="P26" s="70"/>
      <c r="Q26" s="70"/>
    </row>
    <row r="27" ht="12.75" customHeight="1">
      <c r="B27" s="73"/>
      <c r="C27" s="73"/>
      <c r="D27" s="73"/>
      <c r="E27" s="73"/>
      <c r="F27" s="74"/>
      <c r="G27" s="74"/>
      <c r="H27" s="74"/>
      <c r="P27" s="70"/>
      <c r="Q27" s="70"/>
    </row>
    <row r="28" ht="12.75" customHeight="1">
      <c r="B28" s="73"/>
      <c r="C28" s="73"/>
      <c r="D28" s="73"/>
      <c r="E28" s="73"/>
      <c r="F28" s="74"/>
      <c r="G28" s="74"/>
      <c r="H28" s="74"/>
      <c r="P28" s="70"/>
      <c r="Q28" s="70"/>
    </row>
    <row r="29" ht="12.75" customHeight="1">
      <c r="E29" s="79"/>
      <c r="F29" s="74"/>
      <c r="G29" s="74"/>
      <c r="H29" s="74"/>
      <c r="P29" s="70"/>
      <c r="Q29" s="70"/>
    </row>
    <row r="30" ht="12.75" customHeight="1">
      <c r="F30" s="70"/>
      <c r="G30" s="70"/>
      <c r="H30" s="70"/>
      <c r="P30" s="70"/>
      <c r="Q30" s="70"/>
    </row>
    <row r="31" ht="12.75" customHeight="1">
      <c r="F31" s="70"/>
      <c r="G31" s="70"/>
      <c r="H31" s="70"/>
      <c r="P31" s="70"/>
      <c r="Q31" s="70"/>
    </row>
    <row r="32" ht="12.75" customHeight="1">
      <c r="F32" s="70"/>
      <c r="G32" s="70"/>
      <c r="H32" s="70"/>
      <c r="P32" s="70"/>
      <c r="Q32" s="70"/>
    </row>
    <row r="33" ht="12.75" customHeight="1">
      <c r="F33" s="70"/>
      <c r="G33" s="70"/>
      <c r="H33" s="70"/>
      <c r="P33" s="70"/>
      <c r="Q33" s="70"/>
    </row>
    <row r="34" ht="12.75" customHeight="1">
      <c r="F34" s="70"/>
      <c r="G34" s="70"/>
      <c r="H34" s="70"/>
      <c r="P34" s="70"/>
      <c r="Q34" s="70"/>
    </row>
    <row r="35" ht="12.75" customHeight="1">
      <c r="F35" s="70"/>
      <c r="G35" s="70"/>
      <c r="H35" s="70"/>
      <c r="P35" s="70"/>
      <c r="Q35" s="70"/>
    </row>
    <row r="36" ht="12.75" customHeight="1">
      <c r="F36" s="70"/>
      <c r="G36" s="70"/>
      <c r="H36" s="70"/>
      <c r="P36" s="70"/>
      <c r="Q36" s="70"/>
    </row>
    <row r="37" ht="12.75" customHeight="1">
      <c r="F37" s="70"/>
      <c r="G37" s="70"/>
      <c r="H37" s="70"/>
      <c r="P37" s="70"/>
      <c r="Q37" s="70"/>
    </row>
    <row r="38" ht="12.75" customHeight="1">
      <c r="F38" s="70"/>
      <c r="G38" s="70"/>
      <c r="H38" s="70"/>
      <c r="P38" s="70"/>
      <c r="Q38" s="70"/>
    </row>
    <row r="39" ht="12.75" customHeight="1">
      <c r="F39" s="70"/>
      <c r="G39" s="70"/>
      <c r="H39" s="70"/>
      <c r="P39" s="70"/>
      <c r="Q39" s="70"/>
    </row>
    <row r="40" ht="12.75" customHeight="1">
      <c r="F40" s="70"/>
      <c r="G40" s="70"/>
      <c r="H40" s="70"/>
      <c r="P40" s="70"/>
      <c r="Q40" s="70"/>
    </row>
    <row r="41" ht="12.75" customHeight="1">
      <c r="F41" s="70"/>
      <c r="G41" s="70"/>
      <c r="H41" s="70"/>
      <c r="P41" s="70"/>
      <c r="Q41" s="70"/>
    </row>
    <row r="42" ht="12.75" customHeight="1">
      <c r="F42" s="70"/>
      <c r="G42" s="70"/>
      <c r="H42" s="70"/>
      <c r="P42" s="70"/>
      <c r="Q42" s="70"/>
    </row>
    <row r="43" ht="12.75" customHeight="1">
      <c r="F43" s="70"/>
      <c r="G43" s="70"/>
      <c r="H43" s="70"/>
      <c r="P43" s="70"/>
      <c r="Q43" s="70"/>
    </row>
    <row r="44" ht="12.75" customHeight="1">
      <c r="F44" s="70"/>
      <c r="G44" s="70"/>
      <c r="H44" s="70"/>
      <c r="P44" s="70"/>
      <c r="Q44" s="70"/>
    </row>
    <row r="45" ht="12.75" customHeight="1">
      <c r="F45" s="70"/>
      <c r="G45" s="70"/>
      <c r="H45" s="70"/>
      <c r="P45" s="70"/>
      <c r="Q45" s="70"/>
    </row>
    <row r="46" ht="12.75" customHeight="1">
      <c r="F46" s="70"/>
      <c r="G46" s="70"/>
      <c r="H46" s="70"/>
      <c r="P46" s="70"/>
      <c r="Q46" s="70"/>
    </row>
    <row r="47" ht="12.75" customHeight="1">
      <c r="F47" s="70"/>
      <c r="G47" s="70"/>
      <c r="H47" s="70"/>
      <c r="P47" s="70"/>
      <c r="Q47" s="70"/>
    </row>
    <row r="48" ht="12.75" customHeight="1">
      <c r="F48" s="70"/>
      <c r="G48" s="70"/>
      <c r="H48" s="70"/>
      <c r="P48" s="70"/>
      <c r="Q48" s="70"/>
    </row>
    <row r="49" ht="12.75" customHeight="1">
      <c r="F49" s="70"/>
      <c r="G49" s="70"/>
      <c r="H49" s="70"/>
      <c r="P49" s="70"/>
      <c r="Q49" s="70"/>
    </row>
    <row r="50" ht="12.75" customHeight="1">
      <c r="F50" s="70"/>
      <c r="G50" s="70"/>
      <c r="H50" s="70"/>
      <c r="P50" s="70"/>
      <c r="Q50" s="70"/>
    </row>
    <row r="51" ht="12.75" customHeight="1">
      <c r="F51" s="70"/>
      <c r="G51" s="70"/>
      <c r="H51" s="70"/>
      <c r="P51" s="70"/>
      <c r="Q51" s="70"/>
    </row>
    <row r="52" ht="12.75" customHeight="1">
      <c r="F52" s="70"/>
      <c r="G52" s="70"/>
      <c r="H52" s="70"/>
      <c r="P52" s="70"/>
      <c r="Q52" s="70"/>
    </row>
    <row r="53" ht="12.75" customHeight="1">
      <c r="F53" s="70"/>
      <c r="G53" s="70"/>
      <c r="H53" s="70"/>
      <c r="P53" s="70"/>
      <c r="Q53" s="70"/>
    </row>
    <row r="54" ht="12.75" customHeight="1">
      <c r="F54" s="70"/>
      <c r="G54" s="70"/>
      <c r="H54" s="70"/>
      <c r="P54" s="70"/>
      <c r="Q54" s="70"/>
    </row>
    <row r="55" ht="12.75" customHeight="1">
      <c r="F55" s="70"/>
      <c r="G55" s="70"/>
      <c r="H55" s="70"/>
      <c r="P55" s="70"/>
      <c r="Q55" s="70"/>
    </row>
    <row r="56" ht="12.75" customHeight="1">
      <c r="F56" s="70"/>
      <c r="G56" s="70"/>
      <c r="H56" s="70"/>
      <c r="P56" s="70"/>
      <c r="Q56" s="70"/>
    </row>
    <row r="57" ht="12.75" customHeight="1">
      <c r="F57" s="70"/>
      <c r="G57" s="70"/>
      <c r="H57" s="70"/>
      <c r="P57" s="70"/>
      <c r="Q57" s="70"/>
    </row>
    <row r="58" ht="12.75" customHeight="1">
      <c r="F58" s="70"/>
      <c r="G58" s="70"/>
      <c r="H58" s="70"/>
      <c r="P58" s="70"/>
      <c r="Q58" s="70"/>
    </row>
    <row r="59" ht="12.75" customHeight="1">
      <c r="F59" s="70"/>
      <c r="G59" s="70"/>
      <c r="H59" s="70"/>
      <c r="P59" s="70"/>
      <c r="Q59" s="70"/>
    </row>
    <row r="60" ht="12.75" customHeight="1">
      <c r="F60" s="70"/>
      <c r="G60" s="70"/>
      <c r="H60" s="70"/>
      <c r="P60" s="70"/>
      <c r="Q60" s="70"/>
    </row>
    <row r="61" ht="12.75" customHeight="1">
      <c r="F61" s="70"/>
      <c r="G61" s="70"/>
      <c r="H61" s="70"/>
      <c r="P61" s="70"/>
      <c r="Q61" s="70"/>
    </row>
    <row r="62" ht="12.75" customHeight="1">
      <c r="F62" s="70"/>
      <c r="G62" s="70"/>
      <c r="H62" s="70"/>
      <c r="P62" s="70"/>
      <c r="Q62" s="70"/>
    </row>
    <row r="63" ht="12.75" customHeight="1">
      <c r="F63" s="70"/>
      <c r="G63" s="70"/>
      <c r="H63" s="70"/>
      <c r="P63" s="70"/>
      <c r="Q63" s="70"/>
    </row>
    <row r="64" ht="12.75" customHeight="1">
      <c r="F64" s="70"/>
      <c r="G64" s="70"/>
      <c r="H64" s="70"/>
      <c r="P64" s="70"/>
      <c r="Q64" s="70"/>
    </row>
    <row r="65" ht="12.75" customHeight="1">
      <c r="F65" s="70"/>
      <c r="G65" s="70"/>
      <c r="H65" s="70"/>
      <c r="P65" s="70"/>
      <c r="Q65" s="70"/>
    </row>
    <row r="66" ht="12.75" customHeight="1">
      <c r="F66" s="70"/>
      <c r="G66" s="70"/>
      <c r="H66" s="70"/>
      <c r="P66" s="70"/>
      <c r="Q66" s="70"/>
    </row>
    <row r="67" ht="12.75" customHeight="1">
      <c r="F67" s="70"/>
      <c r="G67" s="70"/>
      <c r="H67" s="70"/>
      <c r="P67" s="70"/>
      <c r="Q67" s="70"/>
    </row>
    <row r="68" ht="12.75" customHeight="1">
      <c r="F68" s="70"/>
      <c r="G68" s="70"/>
      <c r="H68" s="70"/>
      <c r="P68" s="70"/>
      <c r="Q68" s="70"/>
    </row>
    <row r="69" ht="12.75" customHeight="1">
      <c r="F69" s="70"/>
      <c r="G69" s="70"/>
      <c r="H69" s="70"/>
      <c r="P69" s="70"/>
      <c r="Q69" s="70"/>
    </row>
    <row r="70" ht="12.75" customHeight="1">
      <c r="F70" s="70"/>
      <c r="G70" s="70"/>
      <c r="H70" s="70"/>
      <c r="P70" s="70"/>
      <c r="Q70" s="70"/>
    </row>
    <row r="71" ht="12.75" customHeight="1">
      <c r="F71" s="70"/>
      <c r="G71" s="70"/>
      <c r="H71" s="70"/>
      <c r="P71" s="70"/>
      <c r="Q71" s="70"/>
    </row>
    <row r="72" ht="12.75" customHeight="1">
      <c r="F72" s="70"/>
      <c r="G72" s="70"/>
      <c r="H72" s="70"/>
      <c r="P72" s="70"/>
      <c r="Q72" s="70"/>
    </row>
    <row r="73" ht="12.75" customHeight="1">
      <c r="F73" s="70"/>
      <c r="G73" s="70"/>
      <c r="H73" s="70"/>
      <c r="P73" s="70"/>
      <c r="Q73" s="70"/>
    </row>
    <row r="74" ht="12.75" customHeight="1">
      <c r="F74" s="70"/>
      <c r="G74" s="70"/>
      <c r="H74" s="70"/>
      <c r="P74" s="70"/>
      <c r="Q74" s="70"/>
    </row>
    <row r="75" ht="12.75" customHeight="1">
      <c r="F75" s="70"/>
      <c r="G75" s="70"/>
      <c r="H75" s="70"/>
      <c r="P75" s="70"/>
      <c r="Q75" s="70"/>
    </row>
    <row r="76" ht="12.75" customHeight="1">
      <c r="F76" s="70"/>
      <c r="G76" s="70"/>
      <c r="H76" s="70"/>
      <c r="P76" s="70"/>
      <c r="Q76" s="70"/>
    </row>
    <row r="77" ht="12.75" customHeight="1">
      <c r="F77" s="70"/>
      <c r="G77" s="70"/>
      <c r="H77" s="70"/>
      <c r="P77" s="70"/>
      <c r="Q77" s="70"/>
    </row>
    <row r="78" ht="12.75" customHeight="1">
      <c r="F78" s="70"/>
      <c r="G78" s="70"/>
      <c r="H78" s="70"/>
      <c r="P78" s="70"/>
      <c r="Q78" s="70"/>
    </row>
    <row r="79" ht="12.75" customHeight="1">
      <c r="F79" s="70"/>
      <c r="G79" s="70"/>
      <c r="H79" s="70"/>
      <c r="P79" s="70"/>
      <c r="Q79" s="70"/>
    </row>
    <row r="80" ht="12.75" customHeight="1">
      <c r="F80" s="70"/>
      <c r="G80" s="70"/>
      <c r="H80" s="70"/>
      <c r="P80" s="70"/>
      <c r="Q80" s="70"/>
    </row>
    <row r="81" ht="12.75" customHeight="1">
      <c r="F81" s="70"/>
      <c r="G81" s="70"/>
      <c r="H81" s="70"/>
      <c r="P81" s="70"/>
      <c r="Q81" s="70"/>
    </row>
    <row r="82" ht="12.75" customHeight="1">
      <c r="F82" s="70"/>
      <c r="G82" s="70"/>
      <c r="H82" s="70"/>
      <c r="P82" s="70"/>
      <c r="Q82" s="70"/>
    </row>
    <row r="83" ht="12.75" customHeight="1">
      <c r="F83" s="70"/>
      <c r="G83" s="70"/>
      <c r="H83" s="70"/>
      <c r="P83" s="70"/>
      <c r="Q83" s="70"/>
    </row>
    <row r="84" ht="12.75" customHeight="1">
      <c r="F84" s="70"/>
      <c r="G84" s="70"/>
      <c r="H84" s="70"/>
      <c r="P84" s="70"/>
      <c r="Q84" s="70"/>
    </row>
    <row r="85" ht="12.75" customHeight="1">
      <c r="F85" s="70"/>
      <c r="G85" s="70"/>
      <c r="H85" s="70"/>
      <c r="P85" s="70"/>
      <c r="Q85" s="70"/>
    </row>
    <row r="86" ht="12.75" customHeight="1">
      <c r="F86" s="70"/>
      <c r="G86" s="70"/>
      <c r="H86" s="70"/>
      <c r="P86" s="70"/>
      <c r="Q86" s="70"/>
    </row>
    <row r="87" ht="12.75" customHeight="1">
      <c r="F87" s="70"/>
      <c r="G87" s="70"/>
      <c r="H87" s="70"/>
      <c r="P87" s="70"/>
      <c r="Q87" s="70"/>
    </row>
    <row r="88" ht="12.75" customHeight="1">
      <c r="F88" s="70"/>
      <c r="G88" s="70"/>
      <c r="H88" s="70"/>
      <c r="P88" s="70"/>
      <c r="Q88" s="70"/>
    </row>
    <row r="89" ht="12.75" customHeight="1">
      <c r="F89" s="70"/>
      <c r="G89" s="70"/>
      <c r="H89" s="70"/>
      <c r="P89" s="70"/>
      <c r="Q89" s="70"/>
    </row>
    <row r="90" ht="12.75" customHeight="1">
      <c r="F90" s="70"/>
      <c r="G90" s="70"/>
      <c r="H90" s="70"/>
      <c r="P90" s="70"/>
      <c r="Q90" s="70"/>
    </row>
    <row r="91" ht="12.75" customHeight="1">
      <c r="F91" s="70"/>
      <c r="G91" s="70"/>
      <c r="H91" s="70"/>
      <c r="P91" s="70"/>
      <c r="Q91" s="70"/>
    </row>
    <row r="92" ht="12.75" customHeight="1">
      <c r="F92" s="70"/>
      <c r="G92" s="70"/>
      <c r="H92" s="70"/>
      <c r="P92" s="70"/>
      <c r="Q92" s="70"/>
    </row>
    <row r="93" ht="12.75" customHeight="1">
      <c r="F93" s="70"/>
      <c r="G93" s="70"/>
      <c r="H93" s="70"/>
      <c r="P93" s="70"/>
      <c r="Q93" s="70"/>
    </row>
    <row r="94" ht="12.75" customHeight="1">
      <c r="F94" s="70"/>
      <c r="G94" s="70"/>
      <c r="H94" s="70"/>
      <c r="P94" s="70"/>
      <c r="Q94" s="70"/>
    </row>
    <row r="95" ht="12.75" customHeight="1">
      <c r="F95" s="70"/>
      <c r="G95" s="70"/>
      <c r="H95" s="70"/>
      <c r="P95" s="70"/>
      <c r="Q95" s="70"/>
    </row>
    <row r="96" ht="12.75" customHeight="1">
      <c r="F96" s="70"/>
      <c r="G96" s="70"/>
      <c r="H96" s="70"/>
      <c r="P96" s="70"/>
      <c r="Q96" s="70"/>
    </row>
    <row r="97" ht="12.75" customHeight="1">
      <c r="F97" s="70"/>
      <c r="G97" s="70"/>
      <c r="H97" s="70"/>
      <c r="P97" s="70"/>
      <c r="Q97" s="70"/>
    </row>
    <row r="98" ht="12.75" customHeight="1">
      <c r="F98" s="70"/>
      <c r="G98" s="70"/>
      <c r="H98" s="70"/>
      <c r="P98" s="70"/>
      <c r="Q98" s="70"/>
    </row>
    <row r="99" ht="12.75" customHeight="1">
      <c r="F99" s="70"/>
      <c r="G99" s="70"/>
      <c r="H99" s="70"/>
      <c r="P99" s="70"/>
      <c r="Q99" s="70"/>
    </row>
    <row r="100" ht="12.75" customHeight="1">
      <c r="F100" s="70"/>
      <c r="G100" s="70"/>
      <c r="H100" s="70"/>
      <c r="P100" s="70"/>
      <c r="Q100" s="70"/>
    </row>
    <row r="101" ht="12.75" customHeight="1">
      <c r="F101" s="70"/>
      <c r="G101" s="70"/>
      <c r="H101" s="70"/>
      <c r="P101" s="70"/>
      <c r="Q101" s="70"/>
    </row>
    <row r="102" ht="12.75" customHeight="1">
      <c r="F102" s="70"/>
      <c r="G102" s="70"/>
      <c r="H102" s="70"/>
      <c r="P102" s="70"/>
      <c r="Q102" s="70"/>
    </row>
    <row r="103" ht="12.75" customHeight="1">
      <c r="F103" s="70"/>
      <c r="G103" s="70"/>
      <c r="H103" s="70"/>
      <c r="P103" s="70"/>
      <c r="Q103" s="70"/>
    </row>
    <row r="104" ht="12.75" customHeight="1">
      <c r="F104" s="70"/>
      <c r="G104" s="70"/>
      <c r="H104" s="70"/>
      <c r="P104" s="70"/>
      <c r="Q104" s="70"/>
    </row>
    <row r="105" ht="12.75" customHeight="1">
      <c r="F105" s="70"/>
      <c r="G105" s="70"/>
      <c r="H105" s="70"/>
      <c r="P105" s="70"/>
      <c r="Q105" s="70"/>
    </row>
    <row r="106" ht="12.75" customHeight="1">
      <c r="F106" s="70"/>
      <c r="G106" s="70"/>
      <c r="H106" s="70"/>
      <c r="P106" s="70"/>
      <c r="Q106" s="70"/>
    </row>
    <row r="107" ht="12.75" customHeight="1">
      <c r="F107" s="70"/>
      <c r="G107" s="70"/>
      <c r="H107" s="70"/>
      <c r="P107" s="70"/>
      <c r="Q107" s="70"/>
    </row>
    <row r="108" ht="12.75" customHeight="1">
      <c r="F108" s="70"/>
      <c r="G108" s="70"/>
      <c r="H108" s="70"/>
      <c r="P108" s="70"/>
      <c r="Q108" s="70"/>
    </row>
    <row r="109" ht="12.75" customHeight="1">
      <c r="F109" s="70"/>
      <c r="G109" s="70"/>
      <c r="H109" s="70"/>
      <c r="P109" s="70"/>
      <c r="Q109" s="70"/>
    </row>
    <row r="110" ht="12.75" customHeight="1">
      <c r="F110" s="70"/>
      <c r="G110" s="70"/>
      <c r="H110" s="70"/>
      <c r="P110" s="70"/>
      <c r="Q110" s="70"/>
    </row>
    <row r="111" ht="12.75" customHeight="1">
      <c r="F111" s="70"/>
      <c r="G111" s="70"/>
      <c r="H111" s="70"/>
      <c r="P111" s="70"/>
      <c r="Q111" s="70"/>
    </row>
    <row r="112" ht="12.75" customHeight="1">
      <c r="F112" s="70"/>
      <c r="G112" s="70"/>
      <c r="H112" s="70"/>
      <c r="P112" s="70"/>
      <c r="Q112" s="70"/>
    </row>
    <row r="113" ht="12.75" customHeight="1">
      <c r="F113" s="70"/>
      <c r="G113" s="70"/>
      <c r="H113" s="70"/>
      <c r="P113" s="70"/>
      <c r="Q113" s="70"/>
    </row>
    <row r="114" ht="12.75" customHeight="1">
      <c r="F114" s="70"/>
      <c r="G114" s="70"/>
      <c r="H114" s="70"/>
      <c r="P114" s="70"/>
      <c r="Q114" s="70"/>
    </row>
    <row r="115" ht="12.75" customHeight="1">
      <c r="F115" s="70"/>
      <c r="G115" s="70"/>
      <c r="H115" s="70"/>
      <c r="P115" s="70"/>
      <c r="Q115" s="70"/>
    </row>
    <row r="116" ht="12.75" customHeight="1">
      <c r="F116" s="70"/>
      <c r="G116" s="70"/>
      <c r="H116" s="70"/>
      <c r="P116" s="70"/>
      <c r="Q116" s="70"/>
    </row>
    <row r="117" ht="12.75" customHeight="1">
      <c r="F117" s="70"/>
      <c r="G117" s="70"/>
      <c r="H117" s="70"/>
      <c r="P117" s="70"/>
      <c r="Q117" s="70"/>
    </row>
    <row r="118" ht="12.75" customHeight="1">
      <c r="F118" s="70"/>
      <c r="G118" s="70"/>
      <c r="H118" s="70"/>
      <c r="P118" s="70"/>
      <c r="Q118" s="70"/>
    </row>
    <row r="119" ht="12.75" customHeight="1">
      <c r="F119" s="70"/>
      <c r="G119" s="70"/>
      <c r="H119" s="70"/>
      <c r="P119" s="70"/>
      <c r="Q119" s="70"/>
    </row>
    <row r="120" ht="12.75" customHeight="1">
      <c r="F120" s="70"/>
      <c r="G120" s="70"/>
      <c r="H120" s="70"/>
      <c r="P120" s="70"/>
      <c r="Q120" s="70"/>
    </row>
    <row r="121" ht="12.75" customHeight="1">
      <c r="F121" s="70"/>
      <c r="G121" s="70"/>
      <c r="H121" s="70"/>
      <c r="P121" s="70"/>
      <c r="Q121" s="70"/>
    </row>
    <row r="122" ht="12.75" customHeight="1">
      <c r="F122" s="70"/>
      <c r="G122" s="70"/>
      <c r="H122" s="70"/>
      <c r="P122" s="70"/>
      <c r="Q122" s="70"/>
    </row>
    <row r="123" ht="12.75" customHeight="1">
      <c r="F123" s="70"/>
      <c r="G123" s="70"/>
      <c r="H123" s="70"/>
      <c r="P123" s="70"/>
      <c r="Q123" s="70"/>
    </row>
    <row r="124" ht="12.75" customHeight="1">
      <c r="F124" s="70"/>
      <c r="G124" s="70"/>
      <c r="H124" s="70"/>
      <c r="P124" s="70"/>
      <c r="Q124" s="70"/>
    </row>
    <row r="125" ht="12.75" customHeight="1">
      <c r="F125" s="70"/>
      <c r="G125" s="70"/>
      <c r="H125" s="70"/>
      <c r="P125" s="70"/>
      <c r="Q125" s="70"/>
    </row>
    <row r="126" ht="12.75" customHeight="1">
      <c r="F126" s="70"/>
      <c r="G126" s="70"/>
      <c r="H126" s="70"/>
      <c r="P126" s="70"/>
      <c r="Q126" s="70"/>
    </row>
    <row r="127" ht="12.75" customHeight="1">
      <c r="F127" s="70"/>
      <c r="G127" s="70"/>
      <c r="H127" s="70"/>
      <c r="P127" s="70"/>
      <c r="Q127" s="70"/>
    </row>
    <row r="128" ht="12.75" customHeight="1">
      <c r="F128" s="70"/>
      <c r="G128" s="70"/>
      <c r="H128" s="70"/>
      <c r="P128" s="70"/>
      <c r="Q128" s="70"/>
    </row>
    <row r="129" ht="12.75" customHeight="1">
      <c r="F129" s="70"/>
      <c r="G129" s="70"/>
      <c r="H129" s="70"/>
      <c r="P129" s="70"/>
      <c r="Q129" s="70"/>
    </row>
    <row r="130" ht="12.75" customHeight="1">
      <c r="F130" s="70"/>
      <c r="G130" s="70"/>
      <c r="H130" s="70"/>
      <c r="P130" s="70"/>
      <c r="Q130" s="70"/>
    </row>
    <row r="131" ht="12.75" customHeight="1">
      <c r="F131" s="70"/>
      <c r="G131" s="70"/>
      <c r="H131" s="70"/>
      <c r="P131" s="70"/>
      <c r="Q131" s="70"/>
    </row>
    <row r="132" ht="12.75" customHeight="1">
      <c r="F132" s="70"/>
      <c r="G132" s="70"/>
      <c r="H132" s="70"/>
      <c r="P132" s="70"/>
      <c r="Q132" s="70"/>
    </row>
    <row r="133" ht="12.75" customHeight="1">
      <c r="F133" s="70"/>
      <c r="G133" s="70"/>
      <c r="H133" s="70"/>
      <c r="P133" s="70"/>
      <c r="Q133" s="70"/>
    </row>
    <row r="134" ht="12.75" customHeight="1">
      <c r="F134" s="70"/>
      <c r="G134" s="70"/>
      <c r="H134" s="70"/>
      <c r="P134" s="70"/>
      <c r="Q134" s="70"/>
    </row>
    <row r="135" ht="12.75" customHeight="1">
      <c r="F135" s="70"/>
      <c r="G135" s="70"/>
      <c r="H135" s="70"/>
      <c r="P135" s="70"/>
      <c r="Q135" s="70"/>
    </row>
    <row r="136" ht="12.75" customHeight="1">
      <c r="F136" s="70"/>
      <c r="G136" s="70"/>
      <c r="H136" s="70"/>
      <c r="P136" s="70"/>
      <c r="Q136" s="70"/>
    </row>
    <row r="137" ht="12.75" customHeight="1">
      <c r="F137" s="70"/>
      <c r="G137" s="70"/>
      <c r="H137" s="70"/>
      <c r="P137" s="70"/>
      <c r="Q137" s="70"/>
    </row>
    <row r="138" ht="12.75" customHeight="1">
      <c r="F138" s="70"/>
      <c r="G138" s="70"/>
      <c r="H138" s="70"/>
      <c r="P138" s="70"/>
      <c r="Q138" s="70"/>
    </row>
    <row r="139" ht="12.75" customHeight="1">
      <c r="F139" s="70"/>
      <c r="G139" s="70"/>
      <c r="H139" s="70"/>
      <c r="P139" s="70"/>
      <c r="Q139" s="70"/>
    </row>
    <row r="140" ht="12.75" customHeight="1">
      <c r="F140" s="70"/>
      <c r="G140" s="70"/>
      <c r="H140" s="70"/>
      <c r="P140" s="70"/>
      <c r="Q140" s="70"/>
    </row>
    <row r="141" ht="12.75" customHeight="1">
      <c r="F141" s="70"/>
      <c r="G141" s="70"/>
      <c r="H141" s="70"/>
      <c r="P141" s="70"/>
      <c r="Q141" s="70"/>
    </row>
    <row r="142" ht="12.75" customHeight="1">
      <c r="F142" s="70"/>
      <c r="G142" s="70"/>
      <c r="H142" s="70"/>
      <c r="P142" s="70"/>
      <c r="Q142" s="70"/>
    </row>
    <row r="143" ht="12.75" customHeight="1">
      <c r="F143" s="70"/>
      <c r="G143" s="70"/>
      <c r="H143" s="70"/>
      <c r="P143" s="70"/>
      <c r="Q143" s="70"/>
    </row>
    <row r="144" ht="12.75" customHeight="1">
      <c r="F144" s="70"/>
      <c r="G144" s="70"/>
      <c r="H144" s="70"/>
      <c r="P144" s="70"/>
      <c r="Q144" s="70"/>
    </row>
    <row r="145" ht="12.75" customHeight="1">
      <c r="F145" s="70"/>
      <c r="G145" s="70"/>
      <c r="H145" s="70"/>
      <c r="P145" s="70"/>
      <c r="Q145" s="70"/>
    </row>
    <row r="146" ht="12.75" customHeight="1">
      <c r="F146" s="70"/>
      <c r="G146" s="70"/>
      <c r="H146" s="70"/>
      <c r="P146" s="70"/>
      <c r="Q146" s="70"/>
    </row>
    <row r="147" ht="12.75" customHeight="1">
      <c r="F147" s="70"/>
      <c r="G147" s="70"/>
      <c r="H147" s="70"/>
      <c r="P147" s="70"/>
      <c r="Q147" s="70"/>
    </row>
    <row r="148" ht="12.75" customHeight="1">
      <c r="F148" s="70"/>
      <c r="G148" s="70"/>
      <c r="H148" s="70"/>
      <c r="P148" s="70"/>
      <c r="Q148" s="70"/>
    </row>
    <row r="149" ht="12.75" customHeight="1">
      <c r="F149" s="70"/>
      <c r="G149" s="70"/>
      <c r="H149" s="70"/>
      <c r="P149" s="70"/>
      <c r="Q149" s="70"/>
    </row>
    <row r="150" ht="12.75" customHeight="1">
      <c r="F150" s="70"/>
      <c r="G150" s="70"/>
      <c r="H150" s="70"/>
      <c r="P150" s="70"/>
      <c r="Q150" s="70"/>
    </row>
    <row r="151" ht="12.75" customHeight="1">
      <c r="F151" s="70"/>
      <c r="G151" s="70"/>
      <c r="H151" s="70"/>
      <c r="P151" s="70"/>
      <c r="Q151" s="70"/>
    </row>
    <row r="152" ht="12.75" customHeight="1">
      <c r="F152" s="70"/>
      <c r="G152" s="70"/>
      <c r="H152" s="70"/>
      <c r="P152" s="70"/>
      <c r="Q152" s="70"/>
    </row>
    <row r="153" ht="12.75" customHeight="1">
      <c r="F153" s="70"/>
      <c r="G153" s="70"/>
      <c r="H153" s="70"/>
      <c r="P153" s="70"/>
      <c r="Q153" s="70"/>
    </row>
    <row r="154" ht="12.75" customHeight="1">
      <c r="F154" s="70"/>
      <c r="G154" s="70"/>
      <c r="H154" s="70"/>
      <c r="P154" s="70"/>
      <c r="Q154" s="70"/>
    </row>
    <row r="155" ht="12.75" customHeight="1">
      <c r="F155" s="70"/>
      <c r="G155" s="70"/>
      <c r="H155" s="70"/>
      <c r="P155" s="70"/>
      <c r="Q155" s="70"/>
    </row>
    <row r="156" ht="12.75" customHeight="1">
      <c r="F156" s="70"/>
      <c r="G156" s="70"/>
      <c r="H156" s="70"/>
      <c r="P156" s="70"/>
      <c r="Q156" s="70"/>
    </row>
    <row r="157" ht="12.75" customHeight="1">
      <c r="F157" s="70"/>
      <c r="G157" s="70"/>
      <c r="H157" s="70"/>
      <c r="P157" s="70"/>
      <c r="Q157" s="70"/>
    </row>
    <row r="158" ht="12.75" customHeight="1">
      <c r="F158" s="70"/>
      <c r="G158" s="70"/>
      <c r="H158" s="70"/>
      <c r="P158" s="70"/>
      <c r="Q158" s="70"/>
    </row>
    <row r="159" ht="12.75" customHeight="1">
      <c r="F159" s="70"/>
      <c r="G159" s="70"/>
      <c r="H159" s="70"/>
      <c r="P159" s="70"/>
      <c r="Q159" s="70"/>
    </row>
    <row r="160" ht="12.75" customHeight="1">
      <c r="F160" s="70"/>
      <c r="G160" s="70"/>
      <c r="H160" s="70"/>
      <c r="P160" s="70"/>
      <c r="Q160" s="70"/>
    </row>
    <row r="161" ht="12.75" customHeight="1">
      <c r="F161" s="70"/>
      <c r="G161" s="70"/>
      <c r="H161" s="70"/>
      <c r="P161" s="70"/>
      <c r="Q161" s="70"/>
    </row>
    <row r="162" ht="12.75" customHeight="1">
      <c r="F162" s="70"/>
      <c r="G162" s="70"/>
      <c r="H162" s="70"/>
      <c r="P162" s="70"/>
      <c r="Q162" s="70"/>
    </row>
    <row r="163" ht="12.75" customHeight="1">
      <c r="F163" s="70"/>
      <c r="G163" s="70"/>
      <c r="H163" s="70"/>
      <c r="P163" s="70"/>
      <c r="Q163" s="70"/>
    </row>
    <row r="164" ht="12.75" customHeight="1">
      <c r="F164" s="70"/>
      <c r="G164" s="70"/>
      <c r="H164" s="70"/>
      <c r="P164" s="70"/>
      <c r="Q164" s="70"/>
    </row>
    <row r="165" ht="12.75" customHeight="1">
      <c r="F165" s="70"/>
      <c r="G165" s="70"/>
      <c r="H165" s="70"/>
      <c r="P165" s="70"/>
      <c r="Q165" s="70"/>
    </row>
    <row r="166" ht="12.75" customHeight="1">
      <c r="F166" s="70"/>
      <c r="G166" s="70"/>
      <c r="H166" s="70"/>
      <c r="P166" s="70"/>
      <c r="Q166" s="70"/>
    </row>
    <row r="167" ht="12.75" customHeight="1">
      <c r="F167" s="70"/>
      <c r="G167" s="70"/>
      <c r="H167" s="70"/>
      <c r="P167" s="70"/>
      <c r="Q167" s="70"/>
    </row>
    <row r="168" ht="12.75" customHeight="1">
      <c r="F168" s="70"/>
      <c r="G168" s="70"/>
      <c r="H168" s="70"/>
      <c r="P168" s="70"/>
      <c r="Q168" s="70"/>
    </row>
    <row r="169" ht="12.75" customHeight="1">
      <c r="F169" s="70"/>
      <c r="G169" s="70"/>
      <c r="H169" s="70"/>
      <c r="P169" s="70"/>
      <c r="Q169" s="70"/>
    </row>
    <row r="170" ht="12.75" customHeight="1">
      <c r="F170" s="70"/>
      <c r="G170" s="70"/>
      <c r="H170" s="70"/>
      <c r="P170" s="70"/>
      <c r="Q170" s="70"/>
    </row>
    <row r="171" ht="12.75" customHeight="1">
      <c r="F171" s="70"/>
      <c r="G171" s="70"/>
      <c r="H171" s="70"/>
      <c r="P171" s="70"/>
      <c r="Q171" s="70"/>
    </row>
    <row r="172" ht="12.75" customHeight="1">
      <c r="F172" s="70"/>
      <c r="G172" s="70"/>
      <c r="H172" s="70"/>
      <c r="P172" s="70"/>
      <c r="Q172" s="70"/>
    </row>
    <row r="173" ht="12.75" customHeight="1">
      <c r="F173" s="70"/>
      <c r="G173" s="70"/>
      <c r="H173" s="70"/>
      <c r="P173" s="70"/>
      <c r="Q173" s="70"/>
    </row>
    <row r="174" ht="12.75" customHeight="1">
      <c r="F174" s="70"/>
      <c r="G174" s="70"/>
      <c r="H174" s="70"/>
      <c r="P174" s="70"/>
      <c r="Q174" s="70"/>
    </row>
    <row r="175" ht="12.75" customHeight="1">
      <c r="F175" s="70"/>
      <c r="G175" s="70"/>
      <c r="H175" s="70"/>
      <c r="P175" s="70"/>
      <c r="Q175" s="70"/>
    </row>
    <row r="176" ht="12.75" customHeight="1">
      <c r="F176" s="70"/>
      <c r="G176" s="70"/>
      <c r="H176" s="70"/>
      <c r="P176" s="70"/>
      <c r="Q176" s="70"/>
    </row>
    <row r="177" ht="12.75" customHeight="1">
      <c r="F177" s="70"/>
      <c r="G177" s="70"/>
      <c r="H177" s="70"/>
      <c r="P177" s="70"/>
      <c r="Q177" s="70"/>
    </row>
    <row r="178" ht="12.75" customHeight="1">
      <c r="F178" s="70"/>
      <c r="G178" s="70"/>
      <c r="H178" s="70"/>
      <c r="P178" s="70"/>
      <c r="Q178" s="70"/>
    </row>
    <row r="179" ht="12.75" customHeight="1">
      <c r="F179" s="70"/>
      <c r="G179" s="70"/>
      <c r="H179" s="70"/>
      <c r="P179" s="70"/>
      <c r="Q179" s="70"/>
    </row>
    <row r="180" ht="12.75" customHeight="1">
      <c r="F180" s="70"/>
      <c r="G180" s="70"/>
      <c r="H180" s="70"/>
      <c r="P180" s="70"/>
      <c r="Q180" s="70"/>
    </row>
    <row r="181" ht="12.75" customHeight="1">
      <c r="F181" s="70"/>
      <c r="G181" s="70"/>
      <c r="H181" s="70"/>
      <c r="P181" s="70"/>
      <c r="Q181" s="70"/>
    </row>
    <row r="182" ht="12.75" customHeight="1">
      <c r="F182" s="70"/>
      <c r="G182" s="70"/>
      <c r="H182" s="70"/>
      <c r="P182" s="70"/>
      <c r="Q182" s="70"/>
    </row>
    <row r="183" ht="12.75" customHeight="1">
      <c r="F183" s="70"/>
      <c r="G183" s="70"/>
      <c r="H183" s="70"/>
      <c r="P183" s="70"/>
      <c r="Q183" s="70"/>
    </row>
    <row r="184" ht="12.75" customHeight="1">
      <c r="F184" s="70"/>
      <c r="G184" s="70"/>
      <c r="H184" s="70"/>
      <c r="P184" s="70"/>
      <c r="Q184" s="70"/>
    </row>
    <row r="185" ht="12.75" customHeight="1">
      <c r="F185" s="70"/>
      <c r="G185" s="70"/>
      <c r="H185" s="70"/>
      <c r="P185" s="70"/>
      <c r="Q185" s="70"/>
    </row>
    <row r="186" ht="12.75" customHeight="1">
      <c r="F186" s="70"/>
      <c r="G186" s="70"/>
      <c r="H186" s="70"/>
      <c r="P186" s="70"/>
      <c r="Q186" s="70"/>
    </row>
    <row r="187" ht="12.75" customHeight="1">
      <c r="F187" s="70"/>
      <c r="G187" s="70"/>
      <c r="H187" s="70"/>
      <c r="P187" s="70"/>
      <c r="Q187" s="70"/>
    </row>
    <row r="188" ht="12.75" customHeight="1">
      <c r="F188" s="70"/>
      <c r="G188" s="70"/>
      <c r="H188" s="70"/>
      <c r="P188" s="70"/>
      <c r="Q188" s="70"/>
    </row>
    <row r="189" ht="12.75" customHeight="1">
      <c r="F189" s="70"/>
      <c r="G189" s="70"/>
      <c r="H189" s="70"/>
      <c r="P189" s="70"/>
      <c r="Q189" s="70"/>
    </row>
    <row r="190" ht="12.75" customHeight="1">
      <c r="F190" s="70"/>
      <c r="G190" s="70"/>
      <c r="H190" s="70"/>
      <c r="P190" s="70"/>
      <c r="Q190" s="70"/>
    </row>
    <row r="191" ht="12.75" customHeight="1">
      <c r="F191" s="70"/>
      <c r="G191" s="70"/>
      <c r="H191" s="70"/>
      <c r="P191" s="70"/>
      <c r="Q191" s="70"/>
    </row>
    <row r="192" ht="12.75" customHeight="1">
      <c r="F192" s="70"/>
      <c r="G192" s="70"/>
      <c r="H192" s="70"/>
      <c r="P192" s="70"/>
      <c r="Q192" s="70"/>
    </row>
    <row r="193" ht="12.75" customHeight="1">
      <c r="F193" s="70"/>
      <c r="G193" s="70"/>
      <c r="H193" s="70"/>
      <c r="P193" s="70"/>
      <c r="Q193" s="70"/>
    </row>
    <row r="194" ht="12.75" customHeight="1">
      <c r="F194" s="70"/>
      <c r="G194" s="70"/>
      <c r="H194" s="70"/>
      <c r="P194" s="70"/>
      <c r="Q194" s="70"/>
    </row>
    <row r="195" ht="12.75" customHeight="1">
      <c r="F195" s="70"/>
      <c r="G195" s="70"/>
      <c r="H195" s="70"/>
      <c r="P195" s="70"/>
      <c r="Q195" s="70"/>
    </row>
    <row r="196" ht="12.75" customHeight="1">
      <c r="F196" s="70"/>
      <c r="G196" s="70"/>
      <c r="H196" s="70"/>
      <c r="P196" s="70"/>
      <c r="Q196" s="70"/>
    </row>
    <row r="197" ht="12.75" customHeight="1">
      <c r="F197" s="70"/>
      <c r="G197" s="70"/>
      <c r="H197" s="70"/>
      <c r="P197" s="70"/>
      <c r="Q197" s="70"/>
    </row>
    <row r="198" ht="12.75" customHeight="1">
      <c r="F198" s="70"/>
      <c r="G198" s="70"/>
      <c r="H198" s="70"/>
      <c r="P198" s="70"/>
      <c r="Q198" s="70"/>
    </row>
    <row r="199" ht="12.75" customHeight="1">
      <c r="F199" s="70"/>
      <c r="G199" s="70"/>
      <c r="H199" s="70"/>
      <c r="P199" s="70"/>
      <c r="Q199" s="70"/>
    </row>
    <row r="200" ht="12.75" customHeight="1">
      <c r="F200" s="70"/>
      <c r="G200" s="70"/>
      <c r="H200" s="70"/>
      <c r="P200" s="70"/>
      <c r="Q200" s="70"/>
    </row>
    <row r="201" ht="12.75" customHeight="1">
      <c r="F201" s="70"/>
      <c r="G201" s="70"/>
      <c r="H201" s="70"/>
      <c r="P201" s="70"/>
      <c r="Q201" s="70"/>
    </row>
    <row r="202" ht="12.75" customHeight="1">
      <c r="F202" s="70"/>
      <c r="G202" s="70"/>
      <c r="H202" s="70"/>
      <c r="P202" s="70"/>
      <c r="Q202" s="70"/>
    </row>
    <row r="203" ht="12.75" customHeight="1">
      <c r="F203" s="70"/>
      <c r="G203" s="70"/>
      <c r="H203" s="70"/>
      <c r="P203" s="70"/>
      <c r="Q203" s="70"/>
    </row>
    <row r="204" ht="12.75" customHeight="1">
      <c r="F204" s="70"/>
      <c r="G204" s="70"/>
      <c r="H204" s="70"/>
      <c r="P204" s="70"/>
      <c r="Q204" s="70"/>
    </row>
    <row r="205" ht="12.75" customHeight="1">
      <c r="F205" s="70"/>
      <c r="G205" s="70"/>
      <c r="H205" s="70"/>
      <c r="P205" s="70"/>
      <c r="Q205" s="70"/>
    </row>
    <row r="206" ht="12.75" customHeight="1">
      <c r="F206" s="70"/>
      <c r="G206" s="70"/>
      <c r="H206" s="70"/>
      <c r="P206" s="70"/>
      <c r="Q206" s="70"/>
    </row>
    <row r="207" ht="12.75" customHeight="1">
      <c r="F207" s="70"/>
      <c r="G207" s="70"/>
      <c r="H207" s="70"/>
      <c r="P207" s="70"/>
      <c r="Q207" s="70"/>
    </row>
    <row r="208" ht="12.75" customHeight="1">
      <c r="F208" s="70"/>
      <c r="G208" s="70"/>
      <c r="H208" s="70"/>
      <c r="P208" s="70"/>
      <c r="Q208" s="70"/>
    </row>
    <row r="209" ht="12.75" customHeight="1">
      <c r="F209" s="70"/>
      <c r="G209" s="70"/>
      <c r="H209" s="70"/>
      <c r="P209" s="70"/>
      <c r="Q209" s="70"/>
    </row>
    <row r="210" ht="12.75" customHeight="1">
      <c r="F210" s="70"/>
      <c r="G210" s="70"/>
      <c r="H210" s="70"/>
      <c r="P210" s="70"/>
      <c r="Q210" s="70"/>
    </row>
    <row r="211" ht="12.75" customHeight="1">
      <c r="F211" s="70"/>
      <c r="G211" s="70"/>
      <c r="H211" s="70"/>
      <c r="P211" s="70"/>
      <c r="Q211" s="70"/>
    </row>
    <row r="212" ht="12.75" customHeight="1">
      <c r="F212" s="70"/>
      <c r="G212" s="70"/>
      <c r="H212" s="70"/>
      <c r="P212" s="70"/>
      <c r="Q212" s="70"/>
    </row>
    <row r="213" ht="12.75" customHeight="1">
      <c r="F213" s="70"/>
      <c r="G213" s="70"/>
      <c r="H213" s="70"/>
      <c r="P213" s="70"/>
      <c r="Q213" s="70"/>
    </row>
    <row r="214" ht="12.75" customHeight="1">
      <c r="F214" s="70"/>
      <c r="G214" s="70"/>
      <c r="H214" s="70"/>
      <c r="P214" s="70"/>
      <c r="Q214" s="70"/>
    </row>
    <row r="215" ht="12.75" customHeight="1">
      <c r="F215" s="70"/>
      <c r="G215" s="70"/>
      <c r="H215" s="70"/>
      <c r="P215" s="70"/>
      <c r="Q215" s="70"/>
    </row>
    <row r="216" ht="12.75" customHeight="1">
      <c r="F216" s="70"/>
      <c r="G216" s="70"/>
      <c r="H216" s="70"/>
      <c r="P216" s="70"/>
      <c r="Q216" s="70"/>
    </row>
    <row r="217" ht="12.75" customHeight="1">
      <c r="F217" s="70"/>
      <c r="G217" s="70"/>
      <c r="H217" s="70"/>
      <c r="P217" s="70"/>
      <c r="Q217" s="70"/>
    </row>
    <row r="218" ht="12.75" customHeight="1">
      <c r="F218" s="70"/>
      <c r="G218" s="70"/>
      <c r="H218" s="70"/>
      <c r="P218" s="70"/>
      <c r="Q218" s="70"/>
    </row>
    <row r="219" ht="12.75" customHeight="1">
      <c r="F219" s="70"/>
      <c r="G219" s="70"/>
      <c r="H219" s="70"/>
      <c r="P219" s="70"/>
      <c r="Q219" s="70"/>
    </row>
    <row r="220" ht="12.75" customHeight="1">
      <c r="F220" s="70"/>
      <c r="G220" s="70"/>
      <c r="H220" s="70"/>
      <c r="P220" s="70"/>
      <c r="Q220" s="70"/>
    </row>
    <row r="221" ht="12.75" customHeight="1">
      <c r="F221" s="70"/>
      <c r="G221" s="70"/>
      <c r="H221" s="70"/>
      <c r="P221" s="70"/>
      <c r="Q221" s="70"/>
    </row>
    <row r="222" ht="12.75" customHeight="1">
      <c r="F222" s="70"/>
      <c r="G222" s="70"/>
      <c r="H222" s="70"/>
      <c r="P222" s="70"/>
      <c r="Q222" s="70"/>
    </row>
    <row r="223" ht="12.75" customHeight="1">
      <c r="F223" s="70"/>
      <c r="G223" s="70"/>
      <c r="H223" s="70"/>
      <c r="P223" s="70"/>
      <c r="Q223" s="70"/>
    </row>
    <row r="224" ht="12.75" customHeight="1">
      <c r="F224" s="70"/>
      <c r="G224" s="70"/>
      <c r="H224" s="70"/>
      <c r="P224" s="70"/>
      <c r="Q224" s="70"/>
    </row>
    <row r="225" ht="12.75" customHeight="1">
      <c r="F225" s="70"/>
      <c r="G225" s="70"/>
      <c r="H225" s="70"/>
      <c r="P225" s="70"/>
      <c r="Q225" s="70"/>
    </row>
    <row r="226" ht="12.75" customHeight="1">
      <c r="F226" s="70"/>
      <c r="G226" s="70"/>
      <c r="H226" s="70"/>
      <c r="P226" s="70"/>
      <c r="Q226" s="70"/>
    </row>
    <row r="227" ht="12.75" customHeight="1">
      <c r="F227" s="70"/>
      <c r="G227" s="70"/>
      <c r="H227" s="70"/>
      <c r="P227" s="70"/>
      <c r="Q227" s="70"/>
    </row>
    <row r="228" ht="12.75" customHeight="1">
      <c r="F228" s="70"/>
      <c r="G228" s="70"/>
      <c r="H228" s="70"/>
      <c r="P228" s="70"/>
      <c r="Q228" s="70"/>
    </row>
    <row r="229" ht="12.75" customHeight="1">
      <c r="F229" s="70"/>
      <c r="G229" s="70"/>
      <c r="H229" s="70"/>
      <c r="P229" s="70"/>
      <c r="Q229" s="70"/>
    </row>
    <row r="230" ht="12.75" customHeight="1">
      <c r="F230" s="70"/>
      <c r="G230" s="70"/>
      <c r="H230" s="70"/>
      <c r="P230" s="70"/>
      <c r="Q230" s="70"/>
    </row>
    <row r="231" ht="12.75" customHeight="1">
      <c r="F231" s="70"/>
      <c r="G231" s="70"/>
      <c r="H231" s="70"/>
      <c r="P231" s="70"/>
      <c r="Q231" s="70"/>
    </row>
    <row r="232" ht="12.75" customHeight="1">
      <c r="F232" s="70"/>
      <c r="G232" s="70"/>
      <c r="H232" s="70"/>
      <c r="P232" s="70"/>
      <c r="Q232" s="70"/>
    </row>
    <row r="233" ht="12.75" customHeight="1">
      <c r="F233" s="70"/>
      <c r="G233" s="70"/>
      <c r="H233" s="70"/>
      <c r="P233" s="70"/>
      <c r="Q233" s="70"/>
    </row>
    <row r="234" ht="12.75" customHeight="1">
      <c r="F234" s="70"/>
      <c r="G234" s="70"/>
      <c r="H234" s="70"/>
      <c r="P234" s="70"/>
      <c r="Q234" s="70"/>
    </row>
    <row r="235" ht="12.75" customHeight="1">
      <c r="F235" s="70"/>
      <c r="G235" s="70"/>
      <c r="H235" s="70"/>
      <c r="P235" s="70"/>
      <c r="Q235" s="70"/>
    </row>
    <row r="236" ht="12.75" customHeight="1">
      <c r="F236" s="70"/>
      <c r="G236" s="70"/>
      <c r="H236" s="70"/>
      <c r="P236" s="70"/>
      <c r="Q236" s="70"/>
    </row>
    <row r="237" ht="12.75" customHeight="1">
      <c r="F237" s="70"/>
      <c r="G237" s="70"/>
      <c r="H237" s="70"/>
      <c r="P237" s="70"/>
      <c r="Q237" s="70"/>
    </row>
    <row r="238" ht="12.75" customHeight="1">
      <c r="F238" s="70"/>
      <c r="G238" s="70"/>
      <c r="H238" s="70"/>
      <c r="P238" s="70"/>
      <c r="Q238" s="70"/>
    </row>
    <row r="239" ht="12.75" customHeight="1">
      <c r="F239" s="70"/>
      <c r="G239" s="70"/>
      <c r="H239" s="70"/>
      <c r="P239" s="70"/>
      <c r="Q239" s="70"/>
    </row>
    <row r="240" ht="12.75" customHeight="1">
      <c r="F240" s="70"/>
      <c r="G240" s="70"/>
      <c r="H240" s="70"/>
      <c r="P240" s="70"/>
      <c r="Q240" s="70"/>
    </row>
    <row r="241" ht="12.75" customHeight="1">
      <c r="F241" s="70"/>
      <c r="G241" s="70"/>
      <c r="H241" s="70"/>
      <c r="P241" s="70"/>
      <c r="Q241" s="70"/>
    </row>
    <row r="242" ht="12.75" customHeight="1">
      <c r="F242" s="70"/>
      <c r="G242" s="70"/>
      <c r="H242" s="70"/>
      <c r="P242" s="70"/>
      <c r="Q242" s="70"/>
    </row>
    <row r="243" ht="12.75" customHeight="1">
      <c r="F243" s="70"/>
      <c r="G243" s="70"/>
      <c r="H243" s="70"/>
      <c r="P243" s="70"/>
      <c r="Q243" s="70"/>
    </row>
    <row r="244" ht="12.75" customHeight="1">
      <c r="F244" s="70"/>
      <c r="G244" s="70"/>
      <c r="H244" s="70"/>
      <c r="P244" s="70"/>
      <c r="Q244" s="70"/>
    </row>
    <row r="245" ht="12.75" customHeight="1">
      <c r="F245" s="70"/>
      <c r="G245" s="70"/>
      <c r="H245" s="70"/>
      <c r="P245" s="70"/>
      <c r="Q245" s="70"/>
    </row>
    <row r="246" ht="12.75" customHeight="1">
      <c r="F246" s="70"/>
      <c r="G246" s="70"/>
      <c r="H246" s="70"/>
      <c r="P246" s="70"/>
      <c r="Q246" s="70"/>
    </row>
    <row r="247" ht="12.75" customHeight="1">
      <c r="F247" s="70"/>
      <c r="G247" s="70"/>
      <c r="H247" s="70"/>
      <c r="P247" s="70"/>
      <c r="Q247" s="70"/>
    </row>
    <row r="248" ht="12.75" customHeight="1">
      <c r="F248" s="70"/>
      <c r="G248" s="70"/>
      <c r="H248" s="70"/>
      <c r="P248" s="70"/>
      <c r="Q248" s="70"/>
    </row>
    <row r="249" ht="12.75" customHeight="1">
      <c r="F249" s="70"/>
      <c r="G249" s="70"/>
      <c r="H249" s="70"/>
      <c r="P249" s="70"/>
      <c r="Q249" s="70"/>
    </row>
    <row r="250" ht="12.75" customHeight="1">
      <c r="F250" s="70"/>
      <c r="G250" s="70"/>
      <c r="H250" s="70"/>
      <c r="P250" s="70"/>
      <c r="Q250" s="70"/>
    </row>
    <row r="251" ht="12.75" customHeight="1">
      <c r="F251" s="70"/>
      <c r="G251" s="70"/>
      <c r="H251" s="70"/>
      <c r="P251" s="70"/>
      <c r="Q251" s="70"/>
    </row>
    <row r="252" ht="12.75" customHeight="1">
      <c r="F252" s="70"/>
      <c r="G252" s="70"/>
      <c r="H252" s="70"/>
      <c r="P252" s="70"/>
      <c r="Q252" s="70"/>
    </row>
    <row r="253" ht="12.75" customHeight="1">
      <c r="F253" s="70"/>
      <c r="G253" s="70"/>
      <c r="H253" s="70"/>
      <c r="P253" s="70"/>
      <c r="Q253" s="70"/>
    </row>
    <row r="254" ht="12.75" customHeight="1">
      <c r="F254" s="70"/>
      <c r="G254" s="70"/>
      <c r="H254" s="70"/>
      <c r="P254" s="70"/>
      <c r="Q254" s="70"/>
    </row>
    <row r="255" ht="12.75" customHeight="1">
      <c r="F255" s="70"/>
      <c r="G255" s="70"/>
      <c r="H255" s="70"/>
      <c r="P255" s="70"/>
      <c r="Q255" s="70"/>
    </row>
    <row r="256" ht="12.75" customHeight="1">
      <c r="F256" s="70"/>
      <c r="G256" s="70"/>
      <c r="H256" s="70"/>
      <c r="P256" s="70"/>
      <c r="Q256" s="70"/>
    </row>
    <row r="257" ht="12.75" customHeight="1">
      <c r="F257" s="70"/>
      <c r="G257" s="70"/>
      <c r="H257" s="70"/>
      <c r="P257" s="70"/>
      <c r="Q257" s="70"/>
    </row>
    <row r="258" ht="12.75" customHeight="1">
      <c r="F258" s="70"/>
      <c r="G258" s="70"/>
      <c r="H258" s="70"/>
      <c r="P258" s="70"/>
      <c r="Q258" s="70"/>
    </row>
    <row r="259" ht="12.75" customHeight="1">
      <c r="F259" s="70"/>
      <c r="G259" s="70"/>
      <c r="H259" s="70"/>
      <c r="P259" s="70"/>
      <c r="Q259" s="70"/>
    </row>
    <row r="260" ht="12.75" customHeight="1">
      <c r="F260" s="70"/>
      <c r="G260" s="70"/>
      <c r="H260" s="70"/>
      <c r="P260" s="70"/>
      <c r="Q260" s="70"/>
    </row>
    <row r="261" ht="12.75" customHeight="1">
      <c r="F261" s="70"/>
      <c r="G261" s="70"/>
      <c r="H261" s="70"/>
      <c r="P261" s="70"/>
      <c r="Q261" s="70"/>
    </row>
    <row r="262" ht="12.75" customHeight="1">
      <c r="F262" s="70"/>
      <c r="G262" s="70"/>
      <c r="H262" s="70"/>
      <c r="P262" s="70"/>
      <c r="Q262" s="70"/>
    </row>
    <row r="263" ht="12.75" customHeight="1">
      <c r="F263" s="70"/>
      <c r="G263" s="70"/>
      <c r="H263" s="70"/>
      <c r="P263" s="70"/>
      <c r="Q263" s="70"/>
    </row>
    <row r="264" ht="12.75" customHeight="1">
      <c r="F264" s="70"/>
      <c r="G264" s="70"/>
      <c r="H264" s="70"/>
      <c r="P264" s="70"/>
      <c r="Q264" s="70"/>
    </row>
    <row r="265" ht="12.75" customHeight="1">
      <c r="F265" s="70"/>
      <c r="G265" s="70"/>
      <c r="H265" s="70"/>
      <c r="P265" s="70"/>
      <c r="Q265" s="70"/>
    </row>
    <row r="266" ht="12.75" customHeight="1">
      <c r="F266" s="70"/>
      <c r="G266" s="70"/>
      <c r="H266" s="70"/>
      <c r="P266" s="70"/>
      <c r="Q266" s="70"/>
    </row>
    <row r="267" ht="12.75" customHeight="1">
      <c r="F267" s="70"/>
      <c r="G267" s="70"/>
      <c r="H267" s="70"/>
      <c r="P267" s="70"/>
      <c r="Q267" s="70"/>
    </row>
    <row r="268" ht="12.75" customHeight="1">
      <c r="F268" s="70"/>
      <c r="G268" s="70"/>
      <c r="H268" s="70"/>
      <c r="P268" s="70"/>
      <c r="Q268" s="70"/>
    </row>
    <row r="269" ht="12.75" customHeight="1">
      <c r="F269" s="70"/>
      <c r="G269" s="70"/>
      <c r="H269" s="70"/>
      <c r="P269" s="70"/>
      <c r="Q269" s="70"/>
    </row>
    <row r="270" ht="12.75" customHeight="1">
      <c r="F270" s="70"/>
      <c r="G270" s="70"/>
      <c r="H270" s="70"/>
      <c r="P270" s="70"/>
      <c r="Q270" s="70"/>
    </row>
    <row r="271" ht="12.75" customHeight="1">
      <c r="F271" s="70"/>
      <c r="G271" s="70"/>
      <c r="H271" s="70"/>
      <c r="P271" s="70"/>
      <c r="Q271" s="70"/>
    </row>
    <row r="272" ht="12.75" customHeight="1">
      <c r="F272" s="70"/>
      <c r="G272" s="70"/>
      <c r="H272" s="70"/>
      <c r="P272" s="70"/>
      <c r="Q272" s="70"/>
    </row>
    <row r="273" ht="12.75" customHeight="1">
      <c r="F273" s="70"/>
      <c r="G273" s="70"/>
      <c r="H273" s="70"/>
      <c r="P273" s="70"/>
      <c r="Q273" s="70"/>
    </row>
    <row r="274" ht="12.75" customHeight="1">
      <c r="F274" s="70"/>
      <c r="G274" s="70"/>
      <c r="H274" s="70"/>
      <c r="P274" s="70"/>
      <c r="Q274" s="70"/>
    </row>
    <row r="275" ht="12.75" customHeight="1">
      <c r="F275" s="70"/>
      <c r="G275" s="70"/>
      <c r="H275" s="70"/>
      <c r="P275" s="70"/>
      <c r="Q275" s="70"/>
    </row>
    <row r="276" ht="12.75" customHeight="1">
      <c r="F276" s="70"/>
      <c r="G276" s="70"/>
      <c r="H276" s="70"/>
      <c r="P276" s="70"/>
      <c r="Q276" s="70"/>
    </row>
    <row r="277" ht="12.75" customHeight="1">
      <c r="F277" s="70"/>
      <c r="G277" s="70"/>
      <c r="H277" s="70"/>
      <c r="P277" s="70"/>
      <c r="Q277" s="70"/>
    </row>
    <row r="278" ht="12.75" customHeight="1">
      <c r="F278" s="70"/>
      <c r="G278" s="70"/>
      <c r="H278" s="70"/>
      <c r="P278" s="70"/>
      <c r="Q278" s="70"/>
    </row>
    <row r="279" ht="12.75" customHeight="1">
      <c r="F279" s="70"/>
      <c r="G279" s="70"/>
      <c r="H279" s="70"/>
      <c r="P279" s="70"/>
      <c r="Q279" s="70"/>
    </row>
    <row r="280" ht="12.75" customHeight="1">
      <c r="F280" s="70"/>
      <c r="G280" s="70"/>
      <c r="H280" s="70"/>
      <c r="P280" s="70"/>
      <c r="Q280" s="70"/>
    </row>
    <row r="281" ht="12.75" customHeight="1">
      <c r="F281" s="70"/>
      <c r="G281" s="70"/>
      <c r="H281" s="70"/>
      <c r="P281" s="70"/>
      <c r="Q281" s="70"/>
    </row>
    <row r="282" ht="12.75" customHeight="1">
      <c r="F282" s="70"/>
      <c r="G282" s="70"/>
      <c r="H282" s="70"/>
      <c r="P282" s="70"/>
      <c r="Q282" s="70"/>
    </row>
    <row r="283" ht="12.75" customHeight="1">
      <c r="F283" s="70"/>
      <c r="G283" s="70"/>
      <c r="H283" s="70"/>
      <c r="P283" s="70"/>
      <c r="Q283" s="70"/>
    </row>
    <row r="284" ht="12.75" customHeight="1">
      <c r="F284" s="70"/>
      <c r="G284" s="70"/>
      <c r="H284" s="70"/>
      <c r="P284" s="70"/>
      <c r="Q284" s="70"/>
    </row>
    <row r="285" ht="12.75" customHeight="1">
      <c r="F285" s="70"/>
      <c r="G285" s="70"/>
      <c r="H285" s="70"/>
      <c r="P285" s="70"/>
      <c r="Q285" s="70"/>
    </row>
    <row r="286" ht="12.75" customHeight="1">
      <c r="F286" s="70"/>
      <c r="G286" s="70"/>
      <c r="H286" s="70"/>
      <c r="P286" s="70"/>
      <c r="Q286" s="70"/>
    </row>
    <row r="287" ht="12.75" customHeight="1">
      <c r="F287" s="70"/>
      <c r="G287" s="70"/>
      <c r="H287" s="70"/>
      <c r="P287" s="70"/>
      <c r="Q287" s="70"/>
    </row>
    <row r="288" ht="12.75" customHeight="1">
      <c r="F288" s="70"/>
      <c r="G288" s="70"/>
      <c r="H288" s="70"/>
      <c r="P288" s="70"/>
      <c r="Q288" s="70"/>
    </row>
    <row r="289" ht="12.75" customHeight="1">
      <c r="F289" s="70"/>
      <c r="G289" s="70"/>
      <c r="H289" s="70"/>
      <c r="P289" s="70"/>
      <c r="Q289" s="70"/>
    </row>
    <row r="290" ht="12.75" customHeight="1">
      <c r="F290" s="70"/>
      <c r="G290" s="70"/>
      <c r="H290" s="70"/>
      <c r="P290" s="70"/>
      <c r="Q290" s="70"/>
    </row>
    <row r="291" ht="12.75" customHeight="1">
      <c r="F291" s="70"/>
      <c r="G291" s="70"/>
      <c r="H291" s="70"/>
      <c r="P291" s="70"/>
      <c r="Q291" s="70"/>
    </row>
    <row r="292" ht="12.75" customHeight="1">
      <c r="F292" s="70"/>
      <c r="G292" s="70"/>
      <c r="H292" s="70"/>
      <c r="P292" s="70"/>
      <c r="Q292" s="70"/>
    </row>
    <row r="293" ht="12.75" customHeight="1">
      <c r="F293" s="70"/>
      <c r="G293" s="70"/>
      <c r="H293" s="70"/>
      <c r="P293" s="70"/>
      <c r="Q293" s="70"/>
    </row>
    <row r="294" ht="12.75" customHeight="1">
      <c r="F294" s="70"/>
      <c r="G294" s="70"/>
      <c r="H294" s="70"/>
      <c r="P294" s="70"/>
      <c r="Q294" s="70"/>
    </row>
    <row r="295" ht="12.75" customHeight="1">
      <c r="F295" s="70"/>
      <c r="G295" s="70"/>
      <c r="H295" s="70"/>
      <c r="P295" s="70"/>
      <c r="Q295" s="70"/>
    </row>
    <row r="296" ht="12.75" customHeight="1">
      <c r="F296" s="70"/>
      <c r="G296" s="70"/>
      <c r="H296" s="70"/>
      <c r="P296" s="70"/>
      <c r="Q296" s="70"/>
    </row>
    <row r="297" ht="12.75" customHeight="1">
      <c r="F297" s="70"/>
      <c r="G297" s="70"/>
      <c r="H297" s="70"/>
      <c r="P297" s="70"/>
      <c r="Q297" s="70"/>
    </row>
    <row r="298" ht="12.75" customHeight="1">
      <c r="F298" s="70"/>
      <c r="G298" s="70"/>
      <c r="H298" s="70"/>
      <c r="P298" s="70"/>
      <c r="Q298" s="70"/>
    </row>
    <row r="299" ht="12.75" customHeight="1">
      <c r="F299" s="70"/>
      <c r="G299" s="70"/>
      <c r="H299" s="70"/>
      <c r="P299" s="70"/>
      <c r="Q299" s="70"/>
    </row>
    <row r="300" ht="12.75" customHeight="1">
      <c r="F300" s="70"/>
      <c r="G300" s="70"/>
      <c r="H300" s="70"/>
      <c r="P300" s="70"/>
      <c r="Q300" s="70"/>
    </row>
    <row r="301" ht="12.75" customHeight="1">
      <c r="F301" s="70"/>
      <c r="G301" s="70"/>
      <c r="H301" s="70"/>
      <c r="P301" s="70"/>
      <c r="Q301" s="70"/>
    </row>
    <row r="302" ht="12.75" customHeight="1">
      <c r="F302" s="70"/>
      <c r="G302" s="70"/>
      <c r="H302" s="70"/>
      <c r="P302" s="70"/>
      <c r="Q302" s="70"/>
    </row>
    <row r="303" ht="12.75" customHeight="1">
      <c r="F303" s="70"/>
      <c r="G303" s="70"/>
      <c r="H303" s="70"/>
      <c r="P303" s="70"/>
      <c r="Q303" s="70"/>
    </row>
    <row r="304" ht="12.75" customHeight="1">
      <c r="F304" s="70"/>
      <c r="G304" s="70"/>
      <c r="H304" s="70"/>
      <c r="P304" s="70"/>
      <c r="Q304" s="70"/>
    </row>
    <row r="305" ht="12.75" customHeight="1">
      <c r="F305" s="70"/>
      <c r="G305" s="70"/>
      <c r="H305" s="70"/>
      <c r="P305" s="70"/>
      <c r="Q305" s="70"/>
    </row>
    <row r="306" ht="12.75" customHeight="1">
      <c r="F306" s="70"/>
      <c r="G306" s="70"/>
      <c r="H306" s="70"/>
      <c r="P306" s="70"/>
      <c r="Q306" s="70"/>
    </row>
    <row r="307" ht="12.75" customHeight="1">
      <c r="F307" s="70"/>
      <c r="G307" s="70"/>
      <c r="H307" s="70"/>
      <c r="P307" s="70"/>
      <c r="Q307" s="70"/>
    </row>
    <row r="308" ht="12.75" customHeight="1">
      <c r="F308" s="70"/>
      <c r="G308" s="70"/>
      <c r="H308" s="70"/>
      <c r="P308" s="70"/>
      <c r="Q308" s="70"/>
    </row>
    <row r="309" ht="12.75" customHeight="1">
      <c r="F309" s="70"/>
      <c r="G309" s="70"/>
      <c r="H309" s="70"/>
      <c r="P309" s="70"/>
      <c r="Q309" s="70"/>
    </row>
    <row r="310" ht="12.75" customHeight="1">
      <c r="F310" s="70"/>
      <c r="G310" s="70"/>
      <c r="H310" s="70"/>
      <c r="P310" s="70"/>
      <c r="Q310" s="70"/>
    </row>
    <row r="311" ht="12.75" customHeight="1">
      <c r="F311" s="70"/>
      <c r="G311" s="70"/>
      <c r="H311" s="70"/>
      <c r="P311" s="70"/>
      <c r="Q311" s="70"/>
    </row>
    <row r="312" ht="12.75" customHeight="1">
      <c r="F312" s="70"/>
      <c r="G312" s="70"/>
      <c r="H312" s="70"/>
      <c r="P312" s="70"/>
      <c r="Q312" s="70"/>
    </row>
    <row r="313" ht="12.75" customHeight="1">
      <c r="F313" s="70"/>
      <c r="G313" s="70"/>
      <c r="H313" s="70"/>
      <c r="P313" s="70"/>
      <c r="Q313" s="70"/>
    </row>
    <row r="314" ht="12.75" customHeight="1">
      <c r="F314" s="70"/>
      <c r="G314" s="70"/>
      <c r="H314" s="70"/>
      <c r="P314" s="70"/>
      <c r="Q314" s="70"/>
    </row>
    <row r="315" ht="12.75" customHeight="1">
      <c r="F315" s="70"/>
      <c r="G315" s="70"/>
      <c r="H315" s="70"/>
      <c r="P315" s="70"/>
      <c r="Q315" s="70"/>
    </row>
    <row r="316" ht="12.75" customHeight="1">
      <c r="F316" s="70"/>
      <c r="G316" s="70"/>
      <c r="H316" s="70"/>
      <c r="P316" s="70"/>
      <c r="Q316" s="70"/>
    </row>
    <row r="317" ht="12.75" customHeight="1">
      <c r="F317" s="70"/>
      <c r="G317" s="70"/>
      <c r="H317" s="70"/>
      <c r="P317" s="70"/>
      <c r="Q317" s="70"/>
    </row>
    <row r="318" ht="12.75" customHeight="1">
      <c r="F318" s="70"/>
      <c r="G318" s="70"/>
      <c r="H318" s="70"/>
      <c r="P318" s="70"/>
      <c r="Q318" s="70"/>
    </row>
    <row r="319" ht="12.75" customHeight="1">
      <c r="F319" s="70"/>
      <c r="G319" s="70"/>
      <c r="H319" s="70"/>
      <c r="P319" s="70"/>
      <c r="Q319" s="70"/>
    </row>
    <row r="320" ht="12.75" customHeight="1">
      <c r="F320" s="70"/>
      <c r="G320" s="70"/>
      <c r="H320" s="70"/>
      <c r="P320" s="70"/>
      <c r="Q320" s="70"/>
    </row>
    <row r="321" ht="12.75" customHeight="1">
      <c r="F321" s="70"/>
      <c r="G321" s="70"/>
      <c r="H321" s="70"/>
      <c r="P321" s="70"/>
      <c r="Q321" s="70"/>
    </row>
    <row r="322" ht="12.75" customHeight="1">
      <c r="F322" s="70"/>
      <c r="G322" s="70"/>
      <c r="H322" s="70"/>
      <c r="P322" s="70"/>
      <c r="Q322" s="70"/>
    </row>
    <row r="323" ht="12.75" customHeight="1">
      <c r="F323" s="70"/>
      <c r="G323" s="70"/>
      <c r="H323" s="70"/>
      <c r="P323" s="70"/>
      <c r="Q323" s="70"/>
    </row>
    <row r="324" ht="12.75" customHeight="1">
      <c r="F324" s="70"/>
      <c r="G324" s="70"/>
      <c r="H324" s="70"/>
      <c r="P324" s="70"/>
      <c r="Q324" s="70"/>
    </row>
    <row r="325" ht="12.75" customHeight="1">
      <c r="F325" s="70"/>
      <c r="G325" s="70"/>
      <c r="H325" s="70"/>
      <c r="P325" s="70"/>
      <c r="Q325" s="70"/>
    </row>
    <row r="326" ht="12.75" customHeight="1">
      <c r="F326" s="70"/>
      <c r="G326" s="70"/>
      <c r="H326" s="70"/>
      <c r="P326" s="70"/>
      <c r="Q326" s="70"/>
    </row>
    <row r="327" ht="12.75" customHeight="1">
      <c r="F327" s="70"/>
      <c r="G327" s="70"/>
      <c r="H327" s="70"/>
      <c r="P327" s="70"/>
      <c r="Q327" s="70"/>
    </row>
    <row r="328" ht="12.75" customHeight="1">
      <c r="F328" s="70"/>
      <c r="G328" s="70"/>
      <c r="H328" s="70"/>
      <c r="P328" s="70"/>
      <c r="Q328" s="70"/>
    </row>
    <row r="329" ht="12.75" customHeight="1">
      <c r="F329" s="70"/>
      <c r="G329" s="70"/>
      <c r="H329" s="70"/>
      <c r="P329" s="70"/>
      <c r="Q329" s="70"/>
    </row>
    <row r="330" ht="12.75" customHeight="1">
      <c r="F330" s="70"/>
      <c r="G330" s="70"/>
      <c r="H330" s="70"/>
      <c r="P330" s="70"/>
      <c r="Q330" s="70"/>
    </row>
    <row r="331" ht="12.75" customHeight="1">
      <c r="F331" s="70"/>
      <c r="G331" s="70"/>
      <c r="H331" s="70"/>
      <c r="P331" s="70"/>
      <c r="Q331" s="70"/>
    </row>
    <row r="332" ht="12.75" customHeight="1">
      <c r="F332" s="70"/>
      <c r="G332" s="70"/>
      <c r="H332" s="70"/>
      <c r="P332" s="70"/>
      <c r="Q332" s="70"/>
    </row>
    <row r="333" ht="12.75" customHeight="1">
      <c r="F333" s="70"/>
      <c r="G333" s="70"/>
      <c r="H333" s="70"/>
      <c r="P333" s="70"/>
      <c r="Q333" s="70"/>
    </row>
    <row r="334" ht="12.75" customHeight="1">
      <c r="F334" s="70"/>
      <c r="G334" s="70"/>
      <c r="H334" s="70"/>
      <c r="P334" s="70"/>
      <c r="Q334" s="70"/>
    </row>
    <row r="335" ht="12.75" customHeight="1">
      <c r="F335" s="70"/>
      <c r="G335" s="70"/>
      <c r="H335" s="70"/>
      <c r="P335" s="70"/>
      <c r="Q335" s="70"/>
    </row>
    <row r="336" ht="12.75" customHeight="1">
      <c r="F336" s="70"/>
      <c r="G336" s="70"/>
      <c r="H336" s="70"/>
      <c r="P336" s="70"/>
      <c r="Q336" s="70"/>
    </row>
    <row r="337" ht="12.75" customHeight="1">
      <c r="F337" s="70"/>
      <c r="G337" s="70"/>
      <c r="H337" s="70"/>
      <c r="P337" s="70"/>
      <c r="Q337" s="70"/>
    </row>
    <row r="338" ht="12.75" customHeight="1">
      <c r="F338" s="70"/>
      <c r="G338" s="70"/>
      <c r="H338" s="70"/>
      <c r="P338" s="70"/>
      <c r="Q338" s="70"/>
    </row>
    <row r="339" ht="12.75" customHeight="1">
      <c r="F339" s="70"/>
      <c r="G339" s="70"/>
      <c r="H339" s="70"/>
      <c r="P339" s="70"/>
      <c r="Q339" s="70"/>
    </row>
    <row r="340" ht="12.75" customHeight="1">
      <c r="F340" s="70"/>
      <c r="G340" s="70"/>
      <c r="H340" s="70"/>
      <c r="P340" s="70"/>
      <c r="Q340" s="70"/>
    </row>
    <row r="341" ht="12.75" customHeight="1">
      <c r="F341" s="70"/>
      <c r="G341" s="70"/>
      <c r="H341" s="70"/>
      <c r="P341" s="70"/>
      <c r="Q341" s="70"/>
    </row>
    <row r="342" ht="12.75" customHeight="1">
      <c r="F342" s="70"/>
      <c r="G342" s="70"/>
      <c r="H342" s="70"/>
      <c r="P342" s="70"/>
      <c r="Q342" s="70"/>
    </row>
    <row r="343" ht="12.75" customHeight="1">
      <c r="F343" s="70"/>
      <c r="G343" s="70"/>
      <c r="H343" s="70"/>
      <c r="P343" s="70"/>
      <c r="Q343" s="70"/>
    </row>
    <row r="344" ht="12.75" customHeight="1">
      <c r="F344" s="70"/>
      <c r="G344" s="70"/>
      <c r="H344" s="70"/>
      <c r="P344" s="70"/>
      <c r="Q344" s="70"/>
    </row>
    <row r="345" ht="12.75" customHeight="1">
      <c r="F345" s="70"/>
      <c r="G345" s="70"/>
      <c r="H345" s="70"/>
      <c r="P345" s="70"/>
      <c r="Q345" s="70"/>
    </row>
    <row r="346" ht="12.75" customHeight="1">
      <c r="F346" s="70"/>
      <c r="G346" s="70"/>
      <c r="H346" s="70"/>
      <c r="P346" s="70"/>
      <c r="Q346" s="70"/>
    </row>
    <row r="347" ht="12.75" customHeight="1">
      <c r="F347" s="70"/>
      <c r="G347" s="70"/>
      <c r="H347" s="70"/>
      <c r="P347" s="70"/>
      <c r="Q347" s="70"/>
    </row>
    <row r="348" ht="12.75" customHeight="1">
      <c r="F348" s="70"/>
      <c r="G348" s="70"/>
      <c r="H348" s="70"/>
      <c r="P348" s="70"/>
      <c r="Q348" s="70"/>
    </row>
    <row r="349" ht="12.75" customHeight="1">
      <c r="F349" s="70"/>
      <c r="G349" s="70"/>
      <c r="H349" s="70"/>
      <c r="P349" s="70"/>
      <c r="Q349" s="70"/>
    </row>
    <row r="350" ht="12.75" customHeight="1">
      <c r="F350" s="70"/>
      <c r="G350" s="70"/>
      <c r="H350" s="70"/>
      <c r="P350" s="70"/>
      <c r="Q350" s="70"/>
    </row>
    <row r="351" ht="12.75" customHeight="1">
      <c r="F351" s="70"/>
      <c r="G351" s="70"/>
      <c r="H351" s="70"/>
      <c r="P351" s="70"/>
      <c r="Q351" s="70"/>
    </row>
    <row r="352" ht="12.75" customHeight="1">
      <c r="F352" s="70"/>
      <c r="G352" s="70"/>
      <c r="H352" s="70"/>
      <c r="P352" s="70"/>
      <c r="Q352" s="70"/>
    </row>
    <row r="353" ht="12.75" customHeight="1">
      <c r="F353" s="70"/>
      <c r="G353" s="70"/>
      <c r="H353" s="70"/>
      <c r="P353" s="70"/>
      <c r="Q353" s="70"/>
    </row>
    <row r="354" ht="12.75" customHeight="1">
      <c r="F354" s="70"/>
      <c r="G354" s="70"/>
      <c r="H354" s="70"/>
      <c r="P354" s="70"/>
      <c r="Q354" s="70"/>
    </row>
    <row r="355" ht="12.75" customHeight="1">
      <c r="F355" s="70"/>
      <c r="G355" s="70"/>
      <c r="H355" s="70"/>
      <c r="P355" s="70"/>
      <c r="Q355" s="70"/>
    </row>
    <row r="356" ht="12.75" customHeight="1">
      <c r="F356" s="70"/>
      <c r="G356" s="70"/>
      <c r="H356" s="70"/>
      <c r="P356" s="70"/>
      <c r="Q356" s="70"/>
    </row>
    <row r="357" ht="12.75" customHeight="1">
      <c r="F357" s="70"/>
      <c r="G357" s="70"/>
      <c r="H357" s="70"/>
      <c r="P357" s="70"/>
      <c r="Q357" s="70"/>
    </row>
    <row r="358" ht="12.75" customHeight="1">
      <c r="F358" s="70"/>
      <c r="G358" s="70"/>
      <c r="H358" s="70"/>
      <c r="P358" s="70"/>
      <c r="Q358" s="70"/>
    </row>
    <row r="359" ht="12.75" customHeight="1">
      <c r="F359" s="70"/>
      <c r="G359" s="70"/>
      <c r="H359" s="70"/>
      <c r="P359" s="70"/>
      <c r="Q359" s="70"/>
    </row>
    <row r="360" ht="12.75" customHeight="1">
      <c r="F360" s="70"/>
      <c r="G360" s="70"/>
      <c r="H360" s="70"/>
      <c r="P360" s="70"/>
      <c r="Q360" s="70"/>
    </row>
    <row r="361" ht="12.75" customHeight="1">
      <c r="F361" s="70"/>
      <c r="G361" s="70"/>
      <c r="H361" s="70"/>
      <c r="P361" s="70"/>
      <c r="Q361" s="70"/>
    </row>
    <row r="362" ht="12.75" customHeight="1">
      <c r="F362" s="70"/>
      <c r="G362" s="70"/>
      <c r="H362" s="70"/>
      <c r="P362" s="70"/>
      <c r="Q362" s="70"/>
    </row>
    <row r="363" ht="12.75" customHeight="1">
      <c r="F363" s="70"/>
      <c r="G363" s="70"/>
      <c r="H363" s="70"/>
      <c r="P363" s="70"/>
      <c r="Q363" s="70"/>
    </row>
    <row r="364" ht="12.75" customHeight="1">
      <c r="F364" s="70"/>
      <c r="G364" s="70"/>
      <c r="H364" s="70"/>
      <c r="P364" s="70"/>
      <c r="Q364" s="70"/>
    </row>
    <row r="365" ht="12.75" customHeight="1">
      <c r="F365" s="70"/>
      <c r="G365" s="70"/>
      <c r="H365" s="70"/>
      <c r="P365" s="70"/>
      <c r="Q365" s="70"/>
    </row>
    <row r="366" ht="12.75" customHeight="1">
      <c r="F366" s="70"/>
      <c r="G366" s="70"/>
      <c r="H366" s="70"/>
      <c r="P366" s="70"/>
      <c r="Q366" s="70"/>
    </row>
    <row r="367" ht="12.75" customHeight="1">
      <c r="F367" s="70"/>
      <c r="G367" s="70"/>
      <c r="H367" s="70"/>
      <c r="P367" s="70"/>
      <c r="Q367" s="70"/>
    </row>
    <row r="368" ht="12.75" customHeight="1">
      <c r="F368" s="70"/>
      <c r="G368" s="70"/>
      <c r="H368" s="70"/>
      <c r="P368" s="70"/>
      <c r="Q368" s="70"/>
    </row>
    <row r="369" ht="12.75" customHeight="1">
      <c r="F369" s="70"/>
      <c r="G369" s="70"/>
      <c r="H369" s="70"/>
      <c r="P369" s="70"/>
      <c r="Q369" s="70"/>
    </row>
    <row r="370" ht="12.75" customHeight="1">
      <c r="F370" s="70"/>
      <c r="G370" s="70"/>
      <c r="H370" s="70"/>
      <c r="P370" s="70"/>
      <c r="Q370" s="70"/>
    </row>
    <row r="371" ht="12.75" customHeight="1">
      <c r="F371" s="70"/>
      <c r="G371" s="70"/>
      <c r="H371" s="70"/>
      <c r="P371" s="70"/>
      <c r="Q371" s="70"/>
    </row>
    <row r="372" ht="12.75" customHeight="1">
      <c r="F372" s="70"/>
      <c r="G372" s="70"/>
      <c r="H372" s="70"/>
      <c r="P372" s="70"/>
      <c r="Q372" s="70"/>
    </row>
    <row r="373" ht="12.75" customHeight="1">
      <c r="F373" s="70"/>
      <c r="G373" s="70"/>
      <c r="H373" s="70"/>
      <c r="P373" s="70"/>
      <c r="Q373" s="70"/>
    </row>
    <row r="374" ht="12.75" customHeight="1">
      <c r="F374" s="70"/>
      <c r="G374" s="70"/>
      <c r="H374" s="70"/>
      <c r="P374" s="70"/>
      <c r="Q374" s="70"/>
    </row>
    <row r="375" ht="12.75" customHeight="1">
      <c r="F375" s="70"/>
      <c r="G375" s="70"/>
      <c r="H375" s="70"/>
      <c r="P375" s="70"/>
      <c r="Q375" s="70"/>
    </row>
    <row r="376" ht="12.75" customHeight="1">
      <c r="F376" s="70"/>
      <c r="G376" s="70"/>
      <c r="H376" s="70"/>
      <c r="P376" s="70"/>
      <c r="Q376" s="70"/>
    </row>
    <row r="377" ht="12.75" customHeight="1">
      <c r="F377" s="70"/>
      <c r="G377" s="70"/>
      <c r="H377" s="70"/>
      <c r="P377" s="70"/>
      <c r="Q377" s="70"/>
    </row>
    <row r="378" ht="12.75" customHeight="1">
      <c r="F378" s="70"/>
      <c r="G378" s="70"/>
      <c r="H378" s="70"/>
      <c r="P378" s="70"/>
      <c r="Q378" s="70"/>
    </row>
    <row r="379" ht="12.75" customHeight="1">
      <c r="F379" s="70"/>
      <c r="G379" s="70"/>
      <c r="H379" s="70"/>
      <c r="P379" s="70"/>
      <c r="Q379" s="70"/>
    </row>
    <row r="380" ht="12.75" customHeight="1">
      <c r="F380" s="70"/>
      <c r="G380" s="70"/>
      <c r="H380" s="70"/>
      <c r="P380" s="70"/>
      <c r="Q380" s="70"/>
    </row>
    <row r="381" ht="12.75" customHeight="1">
      <c r="F381" s="70"/>
      <c r="G381" s="70"/>
      <c r="H381" s="70"/>
      <c r="P381" s="70"/>
      <c r="Q381" s="70"/>
    </row>
    <row r="382" ht="12.75" customHeight="1">
      <c r="F382" s="70"/>
      <c r="G382" s="70"/>
      <c r="H382" s="70"/>
      <c r="P382" s="70"/>
      <c r="Q382" s="70"/>
    </row>
    <row r="383" ht="12.75" customHeight="1">
      <c r="F383" s="70"/>
      <c r="G383" s="70"/>
      <c r="H383" s="70"/>
      <c r="P383" s="70"/>
      <c r="Q383" s="70"/>
    </row>
    <row r="384" ht="12.75" customHeight="1">
      <c r="F384" s="70"/>
      <c r="G384" s="70"/>
      <c r="H384" s="70"/>
      <c r="P384" s="70"/>
      <c r="Q384" s="70"/>
    </row>
    <row r="385" ht="12.75" customHeight="1">
      <c r="F385" s="70"/>
      <c r="G385" s="70"/>
      <c r="H385" s="70"/>
      <c r="P385" s="70"/>
      <c r="Q385" s="70"/>
    </row>
    <row r="386" ht="12.75" customHeight="1">
      <c r="F386" s="70"/>
      <c r="G386" s="70"/>
      <c r="H386" s="70"/>
      <c r="P386" s="70"/>
      <c r="Q386" s="70"/>
    </row>
    <row r="387" ht="12.75" customHeight="1">
      <c r="F387" s="70"/>
      <c r="G387" s="70"/>
      <c r="H387" s="70"/>
      <c r="P387" s="70"/>
      <c r="Q387" s="70"/>
    </row>
    <row r="388" ht="12.75" customHeight="1">
      <c r="F388" s="70"/>
      <c r="G388" s="70"/>
      <c r="H388" s="70"/>
      <c r="P388" s="70"/>
      <c r="Q388" s="70"/>
    </row>
    <row r="389" ht="12.75" customHeight="1">
      <c r="F389" s="70"/>
      <c r="G389" s="70"/>
      <c r="H389" s="70"/>
      <c r="P389" s="70"/>
      <c r="Q389" s="70"/>
    </row>
    <row r="390" ht="12.75" customHeight="1">
      <c r="F390" s="70"/>
      <c r="G390" s="70"/>
      <c r="H390" s="70"/>
      <c r="P390" s="70"/>
      <c r="Q390" s="70"/>
    </row>
    <row r="391" ht="12.75" customHeight="1">
      <c r="F391" s="70"/>
      <c r="G391" s="70"/>
      <c r="H391" s="70"/>
      <c r="P391" s="70"/>
      <c r="Q391" s="70"/>
    </row>
    <row r="392" ht="12.75" customHeight="1">
      <c r="F392" s="70"/>
      <c r="G392" s="70"/>
      <c r="H392" s="70"/>
      <c r="P392" s="70"/>
      <c r="Q392" s="70"/>
    </row>
    <row r="393" ht="12.75" customHeight="1">
      <c r="F393" s="70"/>
      <c r="G393" s="70"/>
      <c r="H393" s="70"/>
      <c r="P393" s="70"/>
      <c r="Q393" s="70"/>
    </row>
    <row r="394" ht="12.75" customHeight="1">
      <c r="F394" s="70"/>
      <c r="G394" s="70"/>
      <c r="H394" s="70"/>
      <c r="P394" s="70"/>
      <c r="Q394" s="70"/>
    </row>
    <row r="395" ht="12.75" customHeight="1">
      <c r="F395" s="70"/>
      <c r="G395" s="70"/>
      <c r="H395" s="70"/>
      <c r="P395" s="70"/>
      <c r="Q395" s="70"/>
    </row>
    <row r="396" ht="12.75" customHeight="1">
      <c r="F396" s="70"/>
      <c r="G396" s="70"/>
      <c r="H396" s="70"/>
      <c r="P396" s="70"/>
      <c r="Q396" s="70"/>
    </row>
    <row r="397" ht="12.75" customHeight="1">
      <c r="F397" s="70"/>
      <c r="G397" s="70"/>
      <c r="H397" s="70"/>
      <c r="P397" s="70"/>
      <c r="Q397" s="70"/>
    </row>
    <row r="398" ht="12.75" customHeight="1">
      <c r="F398" s="70"/>
      <c r="G398" s="70"/>
      <c r="H398" s="70"/>
      <c r="P398" s="70"/>
      <c r="Q398" s="70"/>
    </row>
    <row r="399" ht="12.75" customHeight="1">
      <c r="F399" s="70"/>
      <c r="G399" s="70"/>
      <c r="H399" s="70"/>
      <c r="P399" s="70"/>
      <c r="Q399" s="70"/>
    </row>
    <row r="400" ht="12.75" customHeight="1">
      <c r="F400" s="70"/>
      <c r="G400" s="70"/>
      <c r="H400" s="70"/>
      <c r="P400" s="70"/>
      <c r="Q400" s="70"/>
    </row>
    <row r="401" ht="12.75" customHeight="1">
      <c r="F401" s="70"/>
      <c r="G401" s="70"/>
      <c r="H401" s="70"/>
      <c r="P401" s="70"/>
      <c r="Q401" s="70"/>
    </row>
    <row r="402" ht="12.75" customHeight="1">
      <c r="F402" s="70"/>
      <c r="G402" s="70"/>
      <c r="H402" s="70"/>
      <c r="P402" s="70"/>
      <c r="Q402" s="70"/>
    </row>
    <row r="403" ht="12.75" customHeight="1">
      <c r="F403" s="70"/>
      <c r="G403" s="70"/>
      <c r="H403" s="70"/>
      <c r="P403" s="70"/>
      <c r="Q403" s="70"/>
    </row>
    <row r="404" ht="12.75" customHeight="1">
      <c r="F404" s="70"/>
      <c r="G404" s="70"/>
      <c r="H404" s="70"/>
      <c r="P404" s="70"/>
      <c r="Q404" s="70"/>
    </row>
    <row r="405" ht="12.75" customHeight="1">
      <c r="F405" s="70"/>
      <c r="G405" s="70"/>
      <c r="H405" s="70"/>
      <c r="P405" s="70"/>
      <c r="Q405" s="70"/>
    </row>
    <row r="406" ht="12.75" customHeight="1">
      <c r="F406" s="70"/>
      <c r="G406" s="70"/>
      <c r="H406" s="70"/>
      <c r="P406" s="70"/>
      <c r="Q406" s="70"/>
    </row>
    <row r="407" ht="12.75" customHeight="1">
      <c r="F407" s="70"/>
      <c r="G407" s="70"/>
      <c r="H407" s="70"/>
      <c r="P407" s="70"/>
      <c r="Q407" s="70"/>
    </row>
    <row r="408" ht="12.75" customHeight="1">
      <c r="F408" s="70"/>
      <c r="G408" s="70"/>
      <c r="H408" s="70"/>
      <c r="P408" s="70"/>
      <c r="Q408" s="70"/>
    </row>
    <row r="409" ht="12.75" customHeight="1">
      <c r="F409" s="70"/>
      <c r="G409" s="70"/>
      <c r="H409" s="70"/>
      <c r="P409" s="70"/>
      <c r="Q409" s="70"/>
    </row>
    <row r="410" ht="12.75" customHeight="1">
      <c r="F410" s="70"/>
      <c r="G410" s="70"/>
      <c r="H410" s="70"/>
      <c r="P410" s="70"/>
      <c r="Q410" s="70"/>
    </row>
    <row r="411" ht="12.75" customHeight="1">
      <c r="F411" s="70"/>
      <c r="G411" s="70"/>
      <c r="H411" s="70"/>
      <c r="P411" s="70"/>
      <c r="Q411" s="70"/>
    </row>
    <row r="412" ht="12.75" customHeight="1">
      <c r="F412" s="70"/>
      <c r="G412" s="70"/>
      <c r="H412" s="70"/>
      <c r="P412" s="70"/>
      <c r="Q412" s="70"/>
    </row>
    <row r="413" ht="12.75" customHeight="1">
      <c r="F413" s="70"/>
      <c r="G413" s="70"/>
      <c r="H413" s="70"/>
      <c r="P413" s="70"/>
      <c r="Q413" s="70"/>
    </row>
    <row r="414" ht="12.75" customHeight="1">
      <c r="F414" s="70"/>
      <c r="G414" s="70"/>
      <c r="H414" s="70"/>
      <c r="P414" s="70"/>
      <c r="Q414" s="70"/>
    </row>
    <row r="415" ht="12.75" customHeight="1">
      <c r="F415" s="70"/>
      <c r="G415" s="70"/>
      <c r="H415" s="70"/>
      <c r="P415" s="70"/>
      <c r="Q415" s="70"/>
    </row>
    <row r="416" ht="12.75" customHeight="1">
      <c r="F416" s="70"/>
      <c r="G416" s="70"/>
      <c r="H416" s="70"/>
      <c r="P416" s="70"/>
      <c r="Q416" s="70"/>
    </row>
    <row r="417" ht="12.75" customHeight="1">
      <c r="F417" s="70"/>
      <c r="G417" s="70"/>
      <c r="H417" s="70"/>
      <c r="P417" s="70"/>
      <c r="Q417" s="70"/>
    </row>
    <row r="418" ht="12.75" customHeight="1">
      <c r="F418" s="70"/>
      <c r="G418" s="70"/>
      <c r="H418" s="70"/>
      <c r="P418" s="70"/>
      <c r="Q418" s="70"/>
    </row>
    <row r="419" ht="12.75" customHeight="1">
      <c r="F419" s="70"/>
      <c r="G419" s="70"/>
      <c r="H419" s="70"/>
      <c r="P419" s="70"/>
      <c r="Q419" s="70"/>
    </row>
    <row r="420" ht="12.75" customHeight="1">
      <c r="F420" s="70"/>
      <c r="G420" s="70"/>
      <c r="H420" s="70"/>
      <c r="P420" s="70"/>
      <c r="Q420" s="70"/>
    </row>
    <row r="421" ht="12.75" customHeight="1">
      <c r="F421" s="70"/>
      <c r="G421" s="70"/>
      <c r="H421" s="70"/>
      <c r="P421" s="70"/>
      <c r="Q421" s="70"/>
    </row>
    <row r="422" ht="12.75" customHeight="1">
      <c r="F422" s="70"/>
      <c r="G422" s="70"/>
      <c r="H422" s="70"/>
      <c r="P422" s="70"/>
      <c r="Q422" s="70"/>
    </row>
    <row r="423" ht="12.75" customHeight="1">
      <c r="F423" s="70"/>
      <c r="G423" s="70"/>
      <c r="H423" s="70"/>
      <c r="P423" s="70"/>
      <c r="Q423" s="70"/>
    </row>
    <row r="424" ht="12.75" customHeight="1">
      <c r="F424" s="70"/>
      <c r="G424" s="70"/>
      <c r="H424" s="70"/>
      <c r="P424" s="70"/>
      <c r="Q424" s="70"/>
    </row>
    <row r="425" ht="12.75" customHeight="1">
      <c r="F425" s="70"/>
      <c r="G425" s="70"/>
      <c r="H425" s="70"/>
      <c r="P425" s="70"/>
      <c r="Q425" s="70"/>
    </row>
    <row r="426" ht="12.75" customHeight="1">
      <c r="F426" s="70"/>
      <c r="G426" s="70"/>
      <c r="H426" s="70"/>
      <c r="P426" s="70"/>
      <c r="Q426" s="70"/>
    </row>
    <row r="427" ht="12.75" customHeight="1">
      <c r="F427" s="70"/>
      <c r="G427" s="70"/>
      <c r="H427" s="70"/>
      <c r="P427" s="70"/>
      <c r="Q427" s="70"/>
    </row>
    <row r="428" ht="12.75" customHeight="1">
      <c r="F428" s="70"/>
      <c r="G428" s="70"/>
      <c r="H428" s="70"/>
      <c r="P428" s="70"/>
      <c r="Q428" s="70"/>
    </row>
    <row r="429" ht="12.75" customHeight="1">
      <c r="F429" s="70"/>
      <c r="G429" s="70"/>
      <c r="H429" s="70"/>
      <c r="P429" s="70"/>
      <c r="Q429" s="70"/>
    </row>
    <row r="430" ht="12.75" customHeight="1">
      <c r="F430" s="70"/>
      <c r="G430" s="70"/>
      <c r="H430" s="70"/>
      <c r="P430" s="70"/>
      <c r="Q430" s="70"/>
    </row>
    <row r="431" ht="12.75" customHeight="1">
      <c r="F431" s="70"/>
      <c r="G431" s="70"/>
      <c r="H431" s="70"/>
      <c r="P431" s="70"/>
      <c r="Q431" s="70"/>
    </row>
    <row r="432" ht="12.75" customHeight="1">
      <c r="F432" s="70"/>
      <c r="G432" s="70"/>
      <c r="H432" s="70"/>
      <c r="P432" s="70"/>
      <c r="Q432" s="70"/>
    </row>
    <row r="433" ht="12.75" customHeight="1">
      <c r="F433" s="70"/>
      <c r="G433" s="70"/>
      <c r="H433" s="70"/>
      <c r="P433" s="70"/>
      <c r="Q433" s="70"/>
    </row>
    <row r="434" ht="12.75" customHeight="1">
      <c r="F434" s="70"/>
      <c r="G434" s="70"/>
      <c r="H434" s="70"/>
      <c r="P434" s="70"/>
      <c r="Q434" s="70"/>
    </row>
    <row r="435" ht="12.75" customHeight="1">
      <c r="F435" s="70"/>
      <c r="G435" s="70"/>
      <c r="H435" s="70"/>
      <c r="P435" s="70"/>
      <c r="Q435" s="70"/>
    </row>
    <row r="436" ht="12.75" customHeight="1">
      <c r="F436" s="70"/>
      <c r="G436" s="70"/>
      <c r="H436" s="70"/>
      <c r="P436" s="70"/>
      <c r="Q436" s="70"/>
    </row>
    <row r="437" ht="12.75" customHeight="1">
      <c r="F437" s="70"/>
      <c r="G437" s="70"/>
      <c r="H437" s="70"/>
      <c r="P437" s="70"/>
      <c r="Q437" s="70"/>
    </row>
    <row r="438" ht="12.75" customHeight="1">
      <c r="F438" s="70"/>
      <c r="G438" s="70"/>
      <c r="H438" s="70"/>
      <c r="P438" s="70"/>
      <c r="Q438" s="70"/>
    </row>
    <row r="439" ht="12.75" customHeight="1">
      <c r="F439" s="70"/>
      <c r="G439" s="70"/>
      <c r="H439" s="70"/>
      <c r="P439" s="70"/>
      <c r="Q439" s="70"/>
    </row>
    <row r="440" ht="12.75" customHeight="1">
      <c r="F440" s="70"/>
      <c r="G440" s="70"/>
      <c r="H440" s="70"/>
      <c r="P440" s="70"/>
      <c r="Q440" s="70"/>
    </row>
    <row r="441" ht="12.75" customHeight="1">
      <c r="F441" s="70"/>
      <c r="G441" s="70"/>
      <c r="H441" s="70"/>
      <c r="P441" s="70"/>
      <c r="Q441" s="70"/>
    </row>
    <row r="442" ht="12.75" customHeight="1">
      <c r="F442" s="70"/>
      <c r="G442" s="70"/>
      <c r="H442" s="70"/>
      <c r="P442" s="70"/>
      <c r="Q442" s="70"/>
    </row>
    <row r="443" ht="12.75" customHeight="1">
      <c r="F443" s="70"/>
      <c r="G443" s="70"/>
      <c r="H443" s="70"/>
      <c r="P443" s="70"/>
      <c r="Q443" s="70"/>
    </row>
    <row r="444" ht="12.75" customHeight="1">
      <c r="F444" s="70"/>
      <c r="G444" s="70"/>
      <c r="H444" s="70"/>
      <c r="P444" s="70"/>
      <c r="Q444" s="70"/>
    </row>
    <row r="445" ht="12.75" customHeight="1">
      <c r="F445" s="70"/>
      <c r="G445" s="70"/>
      <c r="H445" s="70"/>
      <c r="P445" s="70"/>
      <c r="Q445" s="70"/>
    </row>
    <row r="446" ht="12.75" customHeight="1">
      <c r="F446" s="70"/>
      <c r="G446" s="70"/>
      <c r="H446" s="70"/>
      <c r="P446" s="70"/>
      <c r="Q446" s="70"/>
    </row>
    <row r="447" ht="12.75" customHeight="1">
      <c r="F447" s="70"/>
      <c r="G447" s="70"/>
      <c r="H447" s="70"/>
      <c r="P447" s="70"/>
      <c r="Q447" s="70"/>
    </row>
    <row r="448" ht="12.75" customHeight="1">
      <c r="F448" s="70"/>
      <c r="G448" s="70"/>
      <c r="H448" s="70"/>
      <c r="P448" s="70"/>
      <c r="Q448" s="70"/>
    </row>
    <row r="449" ht="12.75" customHeight="1">
      <c r="F449" s="70"/>
      <c r="G449" s="70"/>
      <c r="H449" s="70"/>
      <c r="P449" s="70"/>
      <c r="Q449" s="70"/>
    </row>
    <row r="450" ht="12.75" customHeight="1">
      <c r="F450" s="70"/>
      <c r="G450" s="70"/>
      <c r="H450" s="70"/>
      <c r="P450" s="70"/>
      <c r="Q450" s="70"/>
    </row>
    <row r="451" ht="12.75" customHeight="1">
      <c r="F451" s="70"/>
      <c r="G451" s="70"/>
      <c r="H451" s="70"/>
      <c r="P451" s="70"/>
      <c r="Q451" s="70"/>
    </row>
    <row r="452" ht="12.75" customHeight="1">
      <c r="F452" s="70"/>
      <c r="G452" s="70"/>
      <c r="H452" s="70"/>
      <c r="P452" s="70"/>
      <c r="Q452" s="70"/>
    </row>
    <row r="453" ht="12.75" customHeight="1">
      <c r="F453" s="70"/>
      <c r="G453" s="70"/>
      <c r="H453" s="70"/>
      <c r="P453" s="70"/>
      <c r="Q453" s="70"/>
    </row>
    <row r="454" ht="12.75" customHeight="1">
      <c r="F454" s="70"/>
      <c r="G454" s="70"/>
      <c r="H454" s="70"/>
      <c r="P454" s="70"/>
      <c r="Q454" s="70"/>
    </row>
    <row r="455" ht="12.75" customHeight="1">
      <c r="F455" s="70"/>
      <c r="G455" s="70"/>
      <c r="H455" s="70"/>
      <c r="P455" s="70"/>
      <c r="Q455" s="70"/>
    </row>
    <row r="456" ht="12.75" customHeight="1">
      <c r="F456" s="70"/>
      <c r="G456" s="70"/>
      <c r="H456" s="70"/>
      <c r="P456" s="70"/>
      <c r="Q456" s="70"/>
    </row>
    <row r="457" ht="12.75" customHeight="1">
      <c r="F457" s="70"/>
      <c r="G457" s="70"/>
      <c r="H457" s="70"/>
      <c r="P457" s="70"/>
      <c r="Q457" s="70"/>
    </row>
    <row r="458" ht="12.75" customHeight="1">
      <c r="F458" s="70"/>
      <c r="G458" s="70"/>
      <c r="H458" s="70"/>
      <c r="P458" s="70"/>
      <c r="Q458" s="70"/>
    </row>
    <row r="459" ht="12.75" customHeight="1">
      <c r="F459" s="70"/>
      <c r="G459" s="70"/>
      <c r="H459" s="70"/>
      <c r="P459" s="70"/>
      <c r="Q459" s="70"/>
    </row>
    <row r="460" ht="12.75" customHeight="1">
      <c r="F460" s="70"/>
      <c r="G460" s="70"/>
      <c r="H460" s="70"/>
      <c r="P460" s="70"/>
      <c r="Q460" s="70"/>
    </row>
    <row r="461" ht="12.75" customHeight="1">
      <c r="F461" s="70"/>
      <c r="G461" s="70"/>
      <c r="H461" s="70"/>
      <c r="P461" s="70"/>
      <c r="Q461" s="70"/>
    </row>
    <row r="462" ht="12.75" customHeight="1">
      <c r="F462" s="70"/>
      <c r="G462" s="70"/>
      <c r="H462" s="70"/>
      <c r="P462" s="70"/>
      <c r="Q462" s="70"/>
    </row>
    <row r="463" ht="12.75" customHeight="1">
      <c r="F463" s="70"/>
      <c r="G463" s="70"/>
      <c r="H463" s="70"/>
      <c r="P463" s="70"/>
      <c r="Q463" s="70"/>
    </row>
    <row r="464" ht="12.75" customHeight="1">
      <c r="F464" s="70"/>
      <c r="G464" s="70"/>
      <c r="H464" s="70"/>
      <c r="P464" s="70"/>
      <c r="Q464" s="70"/>
    </row>
    <row r="465" ht="12.75" customHeight="1">
      <c r="F465" s="70"/>
      <c r="G465" s="70"/>
      <c r="H465" s="70"/>
      <c r="P465" s="70"/>
      <c r="Q465" s="70"/>
    </row>
    <row r="466" ht="12.75" customHeight="1">
      <c r="F466" s="70"/>
      <c r="G466" s="70"/>
      <c r="H466" s="70"/>
      <c r="P466" s="70"/>
      <c r="Q466" s="70"/>
    </row>
    <row r="467" ht="12.75" customHeight="1">
      <c r="F467" s="70"/>
      <c r="G467" s="70"/>
      <c r="H467" s="70"/>
      <c r="P467" s="70"/>
      <c r="Q467" s="70"/>
    </row>
    <row r="468" ht="12.75" customHeight="1">
      <c r="F468" s="70"/>
      <c r="G468" s="70"/>
      <c r="H468" s="70"/>
      <c r="P468" s="70"/>
      <c r="Q468" s="70"/>
    </row>
    <row r="469" ht="12.75" customHeight="1">
      <c r="F469" s="70"/>
      <c r="G469" s="70"/>
      <c r="H469" s="70"/>
      <c r="P469" s="70"/>
      <c r="Q469" s="70"/>
    </row>
    <row r="470" ht="12.75" customHeight="1">
      <c r="F470" s="70"/>
      <c r="G470" s="70"/>
      <c r="H470" s="70"/>
      <c r="P470" s="70"/>
      <c r="Q470" s="70"/>
    </row>
    <row r="471" ht="12.75" customHeight="1">
      <c r="F471" s="70"/>
      <c r="G471" s="70"/>
      <c r="H471" s="70"/>
      <c r="P471" s="70"/>
      <c r="Q471" s="70"/>
    </row>
    <row r="472" ht="12.75" customHeight="1">
      <c r="F472" s="70"/>
      <c r="G472" s="70"/>
      <c r="H472" s="70"/>
      <c r="P472" s="70"/>
      <c r="Q472" s="70"/>
    </row>
    <row r="473" ht="12.75" customHeight="1">
      <c r="F473" s="70"/>
      <c r="G473" s="70"/>
      <c r="H473" s="70"/>
      <c r="P473" s="70"/>
      <c r="Q473" s="70"/>
    </row>
    <row r="474" ht="12.75" customHeight="1">
      <c r="F474" s="70"/>
      <c r="G474" s="70"/>
      <c r="H474" s="70"/>
      <c r="P474" s="70"/>
      <c r="Q474" s="70"/>
    </row>
    <row r="475" ht="12.75" customHeight="1">
      <c r="F475" s="70"/>
      <c r="G475" s="70"/>
      <c r="H475" s="70"/>
      <c r="P475" s="70"/>
      <c r="Q475" s="70"/>
    </row>
    <row r="476" ht="12.75" customHeight="1">
      <c r="F476" s="70"/>
      <c r="G476" s="70"/>
      <c r="H476" s="70"/>
      <c r="P476" s="70"/>
      <c r="Q476" s="70"/>
    </row>
    <row r="477" ht="12.75" customHeight="1">
      <c r="F477" s="70"/>
      <c r="G477" s="70"/>
      <c r="H477" s="70"/>
      <c r="P477" s="70"/>
      <c r="Q477" s="70"/>
    </row>
    <row r="478" ht="12.75" customHeight="1">
      <c r="F478" s="70"/>
      <c r="G478" s="70"/>
      <c r="H478" s="70"/>
      <c r="P478" s="70"/>
      <c r="Q478" s="70"/>
    </row>
    <row r="479" ht="12.75" customHeight="1">
      <c r="F479" s="70"/>
      <c r="G479" s="70"/>
      <c r="H479" s="70"/>
      <c r="P479" s="70"/>
      <c r="Q479" s="70"/>
    </row>
    <row r="480" ht="12.75" customHeight="1">
      <c r="F480" s="70"/>
      <c r="G480" s="70"/>
      <c r="H480" s="70"/>
      <c r="P480" s="70"/>
      <c r="Q480" s="70"/>
    </row>
    <row r="481" ht="12.75" customHeight="1">
      <c r="F481" s="70"/>
      <c r="G481" s="70"/>
      <c r="H481" s="70"/>
      <c r="P481" s="70"/>
      <c r="Q481" s="70"/>
    </row>
    <row r="482" ht="12.75" customHeight="1">
      <c r="F482" s="70"/>
      <c r="G482" s="70"/>
      <c r="H482" s="70"/>
      <c r="P482" s="70"/>
      <c r="Q482" s="70"/>
    </row>
    <row r="483" ht="12.75" customHeight="1">
      <c r="F483" s="70"/>
      <c r="G483" s="70"/>
      <c r="H483" s="70"/>
      <c r="P483" s="70"/>
      <c r="Q483" s="70"/>
    </row>
    <row r="484" ht="12.75" customHeight="1">
      <c r="F484" s="70"/>
      <c r="G484" s="70"/>
      <c r="H484" s="70"/>
      <c r="P484" s="70"/>
      <c r="Q484" s="70"/>
    </row>
    <row r="485" ht="12.75" customHeight="1">
      <c r="F485" s="70"/>
      <c r="G485" s="70"/>
      <c r="H485" s="70"/>
      <c r="P485" s="70"/>
      <c r="Q485" s="70"/>
    </row>
    <row r="486" ht="12.75" customHeight="1">
      <c r="F486" s="70"/>
      <c r="G486" s="70"/>
      <c r="H486" s="70"/>
      <c r="P486" s="70"/>
      <c r="Q486" s="70"/>
    </row>
    <row r="487" ht="12.75" customHeight="1">
      <c r="F487" s="70"/>
      <c r="G487" s="70"/>
      <c r="H487" s="70"/>
      <c r="P487" s="70"/>
      <c r="Q487" s="70"/>
    </row>
    <row r="488" ht="12.75" customHeight="1">
      <c r="F488" s="70"/>
      <c r="G488" s="70"/>
      <c r="H488" s="70"/>
      <c r="P488" s="70"/>
      <c r="Q488" s="70"/>
    </row>
    <row r="489" ht="12.75" customHeight="1">
      <c r="F489" s="70"/>
      <c r="G489" s="70"/>
      <c r="H489" s="70"/>
      <c r="P489" s="70"/>
      <c r="Q489" s="70"/>
    </row>
    <row r="490" ht="12.75" customHeight="1">
      <c r="F490" s="70"/>
      <c r="G490" s="70"/>
      <c r="H490" s="70"/>
      <c r="P490" s="70"/>
      <c r="Q490" s="70"/>
    </row>
    <row r="491" ht="12.75" customHeight="1">
      <c r="F491" s="70"/>
      <c r="G491" s="70"/>
      <c r="H491" s="70"/>
      <c r="P491" s="70"/>
      <c r="Q491" s="70"/>
    </row>
    <row r="492" ht="12.75" customHeight="1">
      <c r="F492" s="70"/>
      <c r="G492" s="70"/>
      <c r="H492" s="70"/>
      <c r="P492" s="70"/>
      <c r="Q492" s="70"/>
    </row>
    <row r="493" ht="12.75" customHeight="1">
      <c r="F493" s="70"/>
      <c r="G493" s="70"/>
      <c r="H493" s="70"/>
      <c r="P493" s="70"/>
      <c r="Q493" s="70"/>
    </row>
    <row r="494" ht="12.75" customHeight="1">
      <c r="F494" s="70"/>
      <c r="G494" s="70"/>
      <c r="H494" s="70"/>
      <c r="P494" s="70"/>
      <c r="Q494" s="70"/>
    </row>
    <row r="495" ht="12.75" customHeight="1">
      <c r="F495" s="70"/>
      <c r="G495" s="70"/>
      <c r="H495" s="70"/>
      <c r="P495" s="70"/>
      <c r="Q495" s="70"/>
    </row>
    <row r="496" ht="12.75" customHeight="1">
      <c r="F496" s="70"/>
      <c r="G496" s="70"/>
      <c r="H496" s="70"/>
      <c r="P496" s="70"/>
      <c r="Q496" s="70"/>
    </row>
    <row r="497" ht="12.75" customHeight="1">
      <c r="F497" s="70"/>
      <c r="G497" s="70"/>
      <c r="H497" s="70"/>
      <c r="P497" s="70"/>
      <c r="Q497" s="70"/>
    </row>
    <row r="498" ht="12.75" customHeight="1">
      <c r="F498" s="70"/>
      <c r="G498" s="70"/>
      <c r="H498" s="70"/>
      <c r="P498" s="70"/>
      <c r="Q498" s="70"/>
    </row>
    <row r="499" ht="12.75" customHeight="1">
      <c r="F499" s="70"/>
      <c r="G499" s="70"/>
      <c r="H499" s="70"/>
      <c r="P499" s="70"/>
      <c r="Q499" s="70"/>
    </row>
    <row r="500" ht="12.75" customHeight="1">
      <c r="F500" s="70"/>
      <c r="G500" s="70"/>
      <c r="H500" s="70"/>
      <c r="P500" s="70"/>
      <c r="Q500" s="70"/>
    </row>
    <row r="501" ht="12.75" customHeight="1">
      <c r="F501" s="70"/>
      <c r="G501" s="70"/>
      <c r="H501" s="70"/>
      <c r="P501" s="70"/>
      <c r="Q501" s="70"/>
    </row>
    <row r="502" ht="12.75" customHeight="1">
      <c r="F502" s="70"/>
      <c r="G502" s="70"/>
      <c r="H502" s="70"/>
      <c r="P502" s="70"/>
      <c r="Q502" s="70"/>
    </row>
    <row r="503" ht="12.75" customHeight="1">
      <c r="F503" s="70"/>
      <c r="G503" s="70"/>
      <c r="H503" s="70"/>
      <c r="P503" s="70"/>
      <c r="Q503" s="70"/>
    </row>
    <row r="504" ht="12.75" customHeight="1">
      <c r="F504" s="70"/>
      <c r="G504" s="70"/>
      <c r="H504" s="70"/>
      <c r="P504" s="70"/>
      <c r="Q504" s="70"/>
    </row>
    <row r="505" ht="12.75" customHeight="1">
      <c r="F505" s="70"/>
      <c r="G505" s="70"/>
      <c r="H505" s="70"/>
      <c r="P505" s="70"/>
      <c r="Q505" s="70"/>
    </row>
    <row r="506" ht="12.75" customHeight="1">
      <c r="F506" s="70"/>
      <c r="G506" s="70"/>
      <c r="H506" s="70"/>
      <c r="P506" s="70"/>
      <c r="Q506" s="70"/>
    </row>
    <row r="507" ht="12.75" customHeight="1">
      <c r="F507" s="70"/>
      <c r="G507" s="70"/>
      <c r="H507" s="70"/>
      <c r="P507" s="70"/>
      <c r="Q507" s="70"/>
    </row>
    <row r="508" ht="12.75" customHeight="1">
      <c r="F508" s="70"/>
      <c r="G508" s="70"/>
      <c r="H508" s="70"/>
      <c r="P508" s="70"/>
      <c r="Q508" s="70"/>
    </row>
    <row r="509" ht="12.75" customHeight="1">
      <c r="F509" s="70"/>
      <c r="G509" s="70"/>
      <c r="H509" s="70"/>
      <c r="P509" s="70"/>
      <c r="Q509" s="70"/>
    </row>
    <row r="510" ht="12.75" customHeight="1">
      <c r="F510" s="70"/>
      <c r="G510" s="70"/>
      <c r="H510" s="70"/>
      <c r="P510" s="70"/>
      <c r="Q510" s="70"/>
    </row>
    <row r="511" ht="12.75" customHeight="1">
      <c r="F511" s="70"/>
      <c r="G511" s="70"/>
      <c r="H511" s="70"/>
      <c r="P511" s="70"/>
      <c r="Q511" s="70"/>
    </row>
    <row r="512" ht="12.75" customHeight="1">
      <c r="F512" s="70"/>
      <c r="G512" s="70"/>
      <c r="H512" s="70"/>
      <c r="P512" s="70"/>
      <c r="Q512" s="70"/>
    </row>
    <row r="513" ht="12.75" customHeight="1">
      <c r="F513" s="70"/>
      <c r="G513" s="70"/>
      <c r="H513" s="70"/>
      <c r="P513" s="70"/>
      <c r="Q513" s="70"/>
    </row>
    <row r="514" ht="12.75" customHeight="1">
      <c r="F514" s="70"/>
      <c r="G514" s="70"/>
      <c r="H514" s="70"/>
      <c r="P514" s="70"/>
      <c r="Q514" s="70"/>
    </row>
    <row r="515" ht="12.75" customHeight="1">
      <c r="F515" s="70"/>
      <c r="G515" s="70"/>
      <c r="H515" s="70"/>
      <c r="P515" s="70"/>
      <c r="Q515" s="70"/>
    </row>
    <row r="516" ht="12.75" customHeight="1">
      <c r="F516" s="70"/>
      <c r="G516" s="70"/>
      <c r="H516" s="70"/>
      <c r="P516" s="70"/>
      <c r="Q516" s="70"/>
    </row>
    <row r="517" ht="12.75" customHeight="1">
      <c r="F517" s="70"/>
      <c r="G517" s="70"/>
      <c r="H517" s="70"/>
      <c r="P517" s="70"/>
      <c r="Q517" s="70"/>
    </row>
    <row r="518" ht="12.75" customHeight="1">
      <c r="F518" s="70"/>
      <c r="G518" s="70"/>
      <c r="H518" s="70"/>
      <c r="P518" s="70"/>
      <c r="Q518" s="70"/>
    </row>
    <row r="519" ht="12.75" customHeight="1">
      <c r="F519" s="70"/>
      <c r="G519" s="70"/>
      <c r="H519" s="70"/>
      <c r="P519" s="70"/>
      <c r="Q519" s="70"/>
    </row>
    <row r="520" ht="12.75" customHeight="1">
      <c r="F520" s="70"/>
      <c r="G520" s="70"/>
      <c r="H520" s="70"/>
      <c r="P520" s="70"/>
      <c r="Q520" s="70"/>
    </row>
    <row r="521" ht="12.75" customHeight="1">
      <c r="F521" s="70"/>
      <c r="G521" s="70"/>
      <c r="H521" s="70"/>
      <c r="P521" s="70"/>
      <c r="Q521" s="70"/>
    </row>
    <row r="522" ht="12.75" customHeight="1">
      <c r="F522" s="70"/>
      <c r="G522" s="70"/>
      <c r="H522" s="70"/>
      <c r="P522" s="70"/>
      <c r="Q522" s="70"/>
    </row>
    <row r="523" ht="12.75" customHeight="1">
      <c r="F523" s="70"/>
      <c r="G523" s="70"/>
      <c r="H523" s="70"/>
      <c r="P523" s="70"/>
      <c r="Q523" s="70"/>
    </row>
    <row r="524" ht="12.75" customHeight="1">
      <c r="F524" s="70"/>
      <c r="G524" s="70"/>
      <c r="H524" s="70"/>
      <c r="P524" s="70"/>
      <c r="Q524" s="70"/>
    </row>
    <row r="525" ht="12.75" customHeight="1">
      <c r="F525" s="70"/>
      <c r="G525" s="70"/>
      <c r="H525" s="70"/>
      <c r="P525" s="70"/>
      <c r="Q525" s="70"/>
    </row>
    <row r="526" ht="12.75" customHeight="1">
      <c r="F526" s="70"/>
      <c r="G526" s="70"/>
      <c r="H526" s="70"/>
      <c r="P526" s="70"/>
      <c r="Q526" s="70"/>
    </row>
    <row r="527" ht="12.75" customHeight="1">
      <c r="F527" s="70"/>
      <c r="G527" s="70"/>
      <c r="H527" s="70"/>
      <c r="P527" s="70"/>
      <c r="Q527" s="70"/>
    </row>
    <row r="528" ht="12.75" customHeight="1">
      <c r="F528" s="70"/>
      <c r="G528" s="70"/>
      <c r="H528" s="70"/>
      <c r="P528" s="70"/>
      <c r="Q528" s="70"/>
    </row>
    <row r="529" ht="12.75" customHeight="1">
      <c r="F529" s="70"/>
      <c r="G529" s="70"/>
      <c r="H529" s="70"/>
      <c r="P529" s="70"/>
      <c r="Q529" s="70"/>
    </row>
    <row r="530" ht="12.75" customHeight="1">
      <c r="F530" s="70"/>
      <c r="G530" s="70"/>
      <c r="H530" s="70"/>
      <c r="P530" s="70"/>
      <c r="Q530" s="70"/>
    </row>
    <row r="531" ht="12.75" customHeight="1">
      <c r="F531" s="70"/>
      <c r="G531" s="70"/>
      <c r="H531" s="70"/>
      <c r="P531" s="70"/>
      <c r="Q531" s="70"/>
    </row>
    <row r="532" ht="12.75" customHeight="1">
      <c r="F532" s="70"/>
      <c r="G532" s="70"/>
      <c r="H532" s="70"/>
      <c r="P532" s="70"/>
      <c r="Q532" s="70"/>
    </row>
    <row r="533" ht="12.75" customHeight="1">
      <c r="F533" s="70"/>
      <c r="G533" s="70"/>
      <c r="H533" s="70"/>
      <c r="P533" s="70"/>
      <c r="Q533" s="70"/>
    </row>
    <row r="534" ht="12.75" customHeight="1">
      <c r="F534" s="70"/>
      <c r="G534" s="70"/>
      <c r="H534" s="70"/>
      <c r="P534" s="70"/>
      <c r="Q534" s="70"/>
    </row>
    <row r="535" ht="12.75" customHeight="1">
      <c r="F535" s="70"/>
      <c r="G535" s="70"/>
      <c r="H535" s="70"/>
      <c r="P535" s="70"/>
      <c r="Q535" s="70"/>
    </row>
    <row r="536" ht="12.75" customHeight="1">
      <c r="F536" s="70"/>
      <c r="G536" s="70"/>
      <c r="H536" s="70"/>
      <c r="P536" s="70"/>
      <c r="Q536" s="70"/>
    </row>
    <row r="537" ht="12.75" customHeight="1">
      <c r="F537" s="70"/>
      <c r="G537" s="70"/>
      <c r="H537" s="70"/>
      <c r="P537" s="70"/>
      <c r="Q537" s="70"/>
    </row>
    <row r="538" ht="12.75" customHeight="1">
      <c r="F538" s="70"/>
      <c r="G538" s="70"/>
      <c r="H538" s="70"/>
      <c r="P538" s="70"/>
      <c r="Q538" s="70"/>
    </row>
    <row r="539" ht="12.75" customHeight="1">
      <c r="F539" s="70"/>
      <c r="G539" s="70"/>
      <c r="H539" s="70"/>
      <c r="P539" s="70"/>
      <c r="Q539" s="70"/>
    </row>
    <row r="540" ht="12.75" customHeight="1">
      <c r="F540" s="70"/>
      <c r="G540" s="70"/>
      <c r="H540" s="70"/>
      <c r="P540" s="70"/>
      <c r="Q540" s="70"/>
    </row>
    <row r="541" ht="12.75" customHeight="1">
      <c r="F541" s="70"/>
      <c r="G541" s="70"/>
      <c r="H541" s="70"/>
      <c r="P541" s="70"/>
      <c r="Q541" s="70"/>
    </row>
    <row r="542" ht="12.75" customHeight="1">
      <c r="F542" s="70"/>
      <c r="G542" s="70"/>
      <c r="H542" s="70"/>
      <c r="P542" s="70"/>
      <c r="Q542" s="70"/>
    </row>
    <row r="543" ht="12.75" customHeight="1">
      <c r="F543" s="70"/>
      <c r="G543" s="70"/>
      <c r="H543" s="70"/>
      <c r="P543" s="70"/>
      <c r="Q543" s="70"/>
    </row>
    <row r="544" ht="12.75" customHeight="1">
      <c r="F544" s="70"/>
      <c r="G544" s="70"/>
      <c r="H544" s="70"/>
      <c r="P544" s="70"/>
      <c r="Q544" s="70"/>
    </row>
    <row r="545" ht="12.75" customHeight="1">
      <c r="F545" s="70"/>
      <c r="G545" s="70"/>
      <c r="H545" s="70"/>
      <c r="P545" s="70"/>
      <c r="Q545" s="70"/>
    </row>
    <row r="546" ht="12.75" customHeight="1">
      <c r="F546" s="70"/>
      <c r="G546" s="70"/>
      <c r="H546" s="70"/>
      <c r="P546" s="70"/>
      <c r="Q546" s="70"/>
    </row>
    <row r="547" ht="12.75" customHeight="1">
      <c r="F547" s="70"/>
      <c r="G547" s="70"/>
      <c r="H547" s="70"/>
      <c r="P547" s="70"/>
      <c r="Q547" s="70"/>
    </row>
    <row r="548" ht="12.75" customHeight="1">
      <c r="F548" s="70"/>
      <c r="G548" s="70"/>
      <c r="H548" s="70"/>
      <c r="P548" s="70"/>
      <c r="Q548" s="70"/>
    </row>
    <row r="549" ht="12.75" customHeight="1">
      <c r="F549" s="70"/>
      <c r="G549" s="70"/>
      <c r="H549" s="70"/>
      <c r="P549" s="70"/>
      <c r="Q549" s="70"/>
    </row>
    <row r="550" ht="12.75" customHeight="1">
      <c r="F550" s="70"/>
      <c r="G550" s="70"/>
      <c r="H550" s="70"/>
      <c r="P550" s="70"/>
      <c r="Q550" s="70"/>
    </row>
    <row r="551" ht="12.75" customHeight="1">
      <c r="F551" s="70"/>
      <c r="G551" s="70"/>
      <c r="H551" s="70"/>
      <c r="P551" s="70"/>
      <c r="Q551" s="70"/>
    </row>
    <row r="552" ht="12.75" customHeight="1">
      <c r="F552" s="70"/>
      <c r="G552" s="70"/>
      <c r="H552" s="70"/>
      <c r="P552" s="70"/>
      <c r="Q552" s="70"/>
    </row>
    <row r="553" ht="12.75" customHeight="1">
      <c r="F553" s="70"/>
      <c r="G553" s="70"/>
      <c r="H553" s="70"/>
      <c r="P553" s="70"/>
      <c r="Q553" s="70"/>
    </row>
    <row r="554" ht="12.75" customHeight="1">
      <c r="F554" s="70"/>
      <c r="G554" s="70"/>
      <c r="H554" s="70"/>
      <c r="P554" s="70"/>
      <c r="Q554" s="70"/>
    </row>
    <row r="555" ht="12.75" customHeight="1">
      <c r="F555" s="70"/>
      <c r="G555" s="70"/>
      <c r="H555" s="70"/>
      <c r="P555" s="70"/>
      <c r="Q555" s="70"/>
    </row>
    <row r="556" ht="12.75" customHeight="1">
      <c r="F556" s="70"/>
      <c r="G556" s="70"/>
      <c r="H556" s="70"/>
      <c r="P556" s="70"/>
      <c r="Q556" s="70"/>
    </row>
    <row r="557" ht="12.75" customHeight="1">
      <c r="F557" s="70"/>
      <c r="G557" s="70"/>
      <c r="H557" s="70"/>
      <c r="P557" s="70"/>
      <c r="Q557" s="70"/>
    </row>
    <row r="558" ht="12.75" customHeight="1">
      <c r="F558" s="70"/>
      <c r="G558" s="70"/>
      <c r="H558" s="70"/>
      <c r="P558" s="70"/>
      <c r="Q558" s="70"/>
    </row>
    <row r="559" ht="12.75" customHeight="1">
      <c r="F559" s="70"/>
      <c r="G559" s="70"/>
      <c r="H559" s="70"/>
      <c r="P559" s="70"/>
      <c r="Q559" s="70"/>
    </row>
    <row r="560" ht="12.75" customHeight="1">
      <c r="F560" s="70"/>
      <c r="G560" s="70"/>
      <c r="H560" s="70"/>
      <c r="P560" s="70"/>
      <c r="Q560" s="70"/>
    </row>
    <row r="561" ht="12.75" customHeight="1">
      <c r="F561" s="70"/>
      <c r="G561" s="70"/>
      <c r="H561" s="70"/>
      <c r="P561" s="70"/>
      <c r="Q561" s="70"/>
    </row>
    <row r="562" ht="12.75" customHeight="1">
      <c r="F562" s="70"/>
      <c r="G562" s="70"/>
      <c r="H562" s="70"/>
      <c r="P562" s="70"/>
      <c r="Q562" s="70"/>
    </row>
    <row r="563" ht="12.75" customHeight="1">
      <c r="F563" s="70"/>
      <c r="G563" s="70"/>
      <c r="H563" s="70"/>
      <c r="P563" s="70"/>
      <c r="Q563" s="70"/>
    </row>
    <row r="564" ht="12.75" customHeight="1">
      <c r="F564" s="70"/>
      <c r="G564" s="70"/>
      <c r="H564" s="70"/>
      <c r="P564" s="70"/>
      <c r="Q564" s="70"/>
    </row>
    <row r="565" ht="12.75" customHeight="1">
      <c r="F565" s="70"/>
      <c r="G565" s="70"/>
      <c r="H565" s="70"/>
      <c r="P565" s="70"/>
      <c r="Q565" s="70"/>
    </row>
    <row r="566" ht="12.75" customHeight="1">
      <c r="F566" s="70"/>
      <c r="G566" s="70"/>
      <c r="H566" s="70"/>
      <c r="P566" s="70"/>
      <c r="Q566" s="70"/>
    </row>
    <row r="567" ht="12.75" customHeight="1">
      <c r="F567" s="70"/>
      <c r="G567" s="70"/>
      <c r="H567" s="70"/>
      <c r="P567" s="70"/>
      <c r="Q567" s="70"/>
    </row>
    <row r="568" ht="12.75" customHeight="1">
      <c r="F568" s="70"/>
      <c r="G568" s="70"/>
      <c r="H568" s="70"/>
      <c r="P568" s="70"/>
      <c r="Q568" s="70"/>
    </row>
    <row r="569" ht="12.75" customHeight="1">
      <c r="F569" s="70"/>
      <c r="G569" s="70"/>
      <c r="H569" s="70"/>
      <c r="P569" s="70"/>
      <c r="Q569" s="70"/>
    </row>
    <row r="570" ht="12.75" customHeight="1">
      <c r="F570" s="70"/>
      <c r="G570" s="70"/>
      <c r="H570" s="70"/>
      <c r="P570" s="70"/>
      <c r="Q570" s="70"/>
    </row>
    <row r="571" ht="12.75" customHeight="1">
      <c r="F571" s="70"/>
      <c r="G571" s="70"/>
      <c r="H571" s="70"/>
      <c r="P571" s="70"/>
      <c r="Q571" s="70"/>
    </row>
    <row r="572" ht="12.75" customHeight="1">
      <c r="F572" s="70"/>
      <c r="G572" s="70"/>
      <c r="H572" s="70"/>
      <c r="P572" s="70"/>
      <c r="Q572" s="70"/>
    </row>
    <row r="573" ht="12.75" customHeight="1">
      <c r="F573" s="70"/>
      <c r="G573" s="70"/>
      <c r="H573" s="70"/>
      <c r="P573" s="70"/>
      <c r="Q573" s="70"/>
    </row>
    <row r="574" ht="12.75" customHeight="1">
      <c r="F574" s="70"/>
      <c r="G574" s="70"/>
      <c r="H574" s="70"/>
      <c r="P574" s="70"/>
      <c r="Q574" s="70"/>
    </row>
    <row r="575" ht="12.75" customHeight="1">
      <c r="F575" s="70"/>
      <c r="G575" s="70"/>
      <c r="H575" s="70"/>
      <c r="P575" s="70"/>
      <c r="Q575" s="70"/>
    </row>
    <row r="576" ht="12.75" customHeight="1">
      <c r="F576" s="70"/>
      <c r="G576" s="70"/>
      <c r="H576" s="70"/>
      <c r="P576" s="70"/>
      <c r="Q576" s="70"/>
    </row>
    <row r="577" ht="12.75" customHeight="1">
      <c r="F577" s="70"/>
      <c r="G577" s="70"/>
      <c r="H577" s="70"/>
      <c r="P577" s="70"/>
      <c r="Q577" s="70"/>
    </row>
    <row r="578" ht="12.75" customHeight="1">
      <c r="F578" s="70"/>
      <c r="G578" s="70"/>
      <c r="H578" s="70"/>
      <c r="P578" s="70"/>
      <c r="Q578" s="70"/>
    </row>
    <row r="579" ht="12.75" customHeight="1">
      <c r="F579" s="70"/>
      <c r="G579" s="70"/>
      <c r="H579" s="70"/>
      <c r="P579" s="70"/>
      <c r="Q579" s="70"/>
    </row>
    <row r="580" ht="12.75" customHeight="1">
      <c r="F580" s="70"/>
      <c r="G580" s="70"/>
      <c r="H580" s="70"/>
      <c r="P580" s="70"/>
      <c r="Q580" s="70"/>
    </row>
    <row r="581" ht="12.75" customHeight="1">
      <c r="F581" s="70"/>
      <c r="G581" s="70"/>
      <c r="H581" s="70"/>
      <c r="P581" s="70"/>
      <c r="Q581" s="70"/>
    </row>
    <row r="582" ht="12.75" customHeight="1">
      <c r="F582" s="70"/>
      <c r="G582" s="70"/>
      <c r="H582" s="70"/>
      <c r="P582" s="70"/>
      <c r="Q582" s="70"/>
    </row>
    <row r="583" ht="12.75" customHeight="1">
      <c r="F583" s="70"/>
      <c r="G583" s="70"/>
      <c r="H583" s="70"/>
      <c r="P583" s="70"/>
      <c r="Q583" s="70"/>
    </row>
    <row r="584" ht="12.75" customHeight="1">
      <c r="F584" s="70"/>
      <c r="G584" s="70"/>
      <c r="H584" s="70"/>
      <c r="P584" s="70"/>
      <c r="Q584" s="70"/>
    </row>
    <row r="585" ht="12.75" customHeight="1">
      <c r="F585" s="70"/>
      <c r="G585" s="70"/>
      <c r="H585" s="70"/>
      <c r="P585" s="70"/>
      <c r="Q585" s="70"/>
    </row>
    <row r="586" ht="12.75" customHeight="1">
      <c r="F586" s="70"/>
      <c r="G586" s="70"/>
      <c r="H586" s="70"/>
      <c r="P586" s="70"/>
      <c r="Q586" s="70"/>
    </row>
    <row r="587" ht="12.75" customHeight="1">
      <c r="F587" s="70"/>
      <c r="G587" s="70"/>
      <c r="H587" s="70"/>
      <c r="P587" s="70"/>
      <c r="Q587" s="70"/>
    </row>
    <row r="588" ht="12.75" customHeight="1">
      <c r="F588" s="70"/>
      <c r="G588" s="70"/>
      <c r="H588" s="70"/>
      <c r="P588" s="70"/>
      <c r="Q588" s="70"/>
    </row>
    <row r="589" ht="12.75" customHeight="1">
      <c r="F589" s="70"/>
      <c r="G589" s="70"/>
      <c r="H589" s="70"/>
      <c r="P589" s="70"/>
      <c r="Q589" s="70"/>
    </row>
    <row r="590" ht="12.75" customHeight="1">
      <c r="F590" s="70"/>
      <c r="G590" s="70"/>
      <c r="H590" s="70"/>
      <c r="P590" s="70"/>
      <c r="Q590" s="70"/>
    </row>
    <row r="591" ht="12.75" customHeight="1">
      <c r="F591" s="70"/>
      <c r="G591" s="70"/>
      <c r="H591" s="70"/>
      <c r="P591" s="70"/>
      <c r="Q591" s="70"/>
    </row>
    <row r="592" ht="12.75" customHeight="1">
      <c r="F592" s="70"/>
      <c r="G592" s="70"/>
      <c r="H592" s="70"/>
      <c r="P592" s="70"/>
      <c r="Q592" s="70"/>
    </row>
    <row r="593" ht="12.75" customHeight="1">
      <c r="F593" s="70"/>
      <c r="G593" s="70"/>
      <c r="H593" s="70"/>
      <c r="P593" s="70"/>
      <c r="Q593" s="70"/>
    </row>
    <row r="594" ht="12.75" customHeight="1">
      <c r="F594" s="70"/>
      <c r="G594" s="70"/>
      <c r="H594" s="70"/>
      <c r="P594" s="70"/>
      <c r="Q594" s="70"/>
    </row>
    <row r="595" ht="12.75" customHeight="1">
      <c r="F595" s="70"/>
      <c r="G595" s="70"/>
      <c r="H595" s="70"/>
      <c r="P595" s="70"/>
      <c r="Q595" s="70"/>
    </row>
    <row r="596" ht="12.75" customHeight="1">
      <c r="F596" s="70"/>
      <c r="G596" s="70"/>
      <c r="H596" s="70"/>
      <c r="P596" s="70"/>
      <c r="Q596" s="70"/>
    </row>
    <row r="597" ht="12.75" customHeight="1">
      <c r="F597" s="70"/>
      <c r="G597" s="70"/>
      <c r="H597" s="70"/>
      <c r="P597" s="70"/>
      <c r="Q597" s="70"/>
    </row>
    <row r="598" ht="12.75" customHeight="1">
      <c r="F598" s="70"/>
      <c r="G598" s="70"/>
      <c r="H598" s="70"/>
      <c r="P598" s="70"/>
      <c r="Q598" s="70"/>
    </row>
    <row r="599" ht="12.75" customHeight="1">
      <c r="F599" s="70"/>
      <c r="G599" s="70"/>
      <c r="H599" s="70"/>
      <c r="P599" s="70"/>
      <c r="Q599" s="70"/>
    </row>
    <row r="600" ht="12.75" customHeight="1">
      <c r="F600" s="70"/>
      <c r="G600" s="70"/>
      <c r="H600" s="70"/>
      <c r="P600" s="70"/>
      <c r="Q600" s="70"/>
    </row>
    <row r="601" ht="12.75" customHeight="1">
      <c r="F601" s="70"/>
      <c r="G601" s="70"/>
      <c r="H601" s="70"/>
      <c r="P601" s="70"/>
      <c r="Q601" s="70"/>
    </row>
    <row r="602" ht="12.75" customHeight="1">
      <c r="F602" s="70"/>
      <c r="G602" s="70"/>
      <c r="H602" s="70"/>
      <c r="P602" s="70"/>
      <c r="Q602" s="70"/>
    </row>
    <row r="603" ht="12.75" customHeight="1">
      <c r="F603" s="70"/>
      <c r="G603" s="70"/>
      <c r="H603" s="70"/>
      <c r="P603" s="70"/>
      <c r="Q603" s="70"/>
    </row>
    <row r="604" ht="12.75" customHeight="1">
      <c r="F604" s="70"/>
      <c r="G604" s="70"/>
      <c r="H604" s="70"/>
      <c r="P604" s="70"/>
      <c r="Q604" s="70"/>
    </row>
    <row r="605" ht="12.75" customHeight="1">
      <c r="F605" s="70"/>
      <c r="G605" s="70"/>
      <c r="H605" s="70"/>
      <c r="P605" s="70"/>
      <c r="Q605" s="70"/>
    </row>
    <row r="606" ht="12.75" customHeight="1">
      <c r="F606" s="70"/>
      <c r="G606" s="70"/>
      <c r="H606" s="70"/>
      <c r="P606" s="70"/>
      <c r="Q606" s="70"/>
    </row>
    <row r="607" ht="12.75" customHeight="1">
      <c r="F607" s="70"/>
      <c r="G607" s="70"/>
      <c r="H607" s="70"/>
      <c r="P607" s="70"/>
      <c r="Q607" s="70"/>
    </row>
    <row r="608" ht="12.75" customHeight="1">
      <c r="F608" s="70"/>
      <c r="G608" s="70"/>
      <c r="H608" s="70"/>
      <c r="P608" s="70"/>
      <c r="Q608" s="70"/>
    </row>
    <row r="609" ht="12.75" customHeight="1">
      <c r="F609" s="70"/>
      <c r="G609" s="70"/>
      <c r="H609" s="70"/>
      <c r="P609" s="70"/>
      <c r="Q609" s="70"/>
    </row>
    <row r="610" ht="12.75" customHeight="1">
      <c r="F610" s="70"/>
      <c r="G610" s="70"/>
      <c r="H610" s="70"/>
      <c r="P610" s="70"/>
      <c r="Q610" s="70"/>
    </row>
    <row r="611" ht="12.75" customHeight="1">
      <c r="F611" s="70"/>
      <c r="G611" s="70"/>
      <c r="H611" s="70"/>
      <c r="P611" s="70"/>
      <c r="Q611" s="70"/>
    </row>
    <row r="612" ht="12.75" customHeight="1">
      <c r="F612" s="70"/>
      <c r="G612" s="70"/>
      <c r="H612" s="70"/>
      <c r="P612" s="70"/>
      <c r="Q612" s="70"/>
    </row>
    <row r="613" ht="12.75" customHeight="1">
      <c r="F613" s="70"/>
      <c r="G613" s="70"/>
      <c r="H613" s="70"/>
      <c r="P613" s="70"/>
      <c r="Q613" s="70"/>
    </row>
    <row r="614" ht="12.75" customHeight="1">
      <c r="F614" s="70"/>
      <c r="G614" s="70"/>
      <c r="H614" s="70"/>
      <c r="P614" s="70"/>
      <c r="Q614" s="70"/>
    </row>
    <row r="615" ht="12.75" customHeight="1">
      <c r="F615" s="70"/>
      <c r="G615" s="70"/>
      <c r="H615" s="70"/>
      <c r="P615" s="70"/>
      <c r="Q615" s="70"/>
    </row>
    <row r="616" ht="12.75" customHeight="1">
      <c r="F616" s="70"/>
      <c r="G616" s="70"/>
      <c r="H616" s="70"/>
      <c r="P616" s="70"/>
      <c r="Q616" s="70"/>
    </row>
    <row r="617" ht="12.75" customHeight="1">
      <c r="F617" s="70"/>
      <c r="G617" s="70"/>
      <c r="H617" s="70"/>
      <c r="P617" s="70"/>
      <c r="Q617" s="70"/>
    </row>
    <row r="618" ht="12.75" customHeight="1">
      <c r="F618" s="70"/>
      <c r="G618" s="70"/>
      <c r="H618" s="70"/>
      <c r="P618" s="70"/>
      <c r="Q618" s="70"/>
    </row>
    <row r="619" ht="12.75" customHeight="1">
      <c r="F619" s="70"/>
      <c r="G619" s="70"/>
      <c r="H619" s="70"/>
      <c r="P619" s="70"/>
      <c r="Q619" s="70"/>
    </row>
    <row r="620" ht="12.75" customHeight="1">
      <c r="F620" s="70"/>
      <c r="G620" s="70"/>
      <c r="H620" s="70"/>
      <c r="P620" s="70"/>
      <c r="Q620" s="70"/>
    </row>
    <row r="621" ht="12.75" customHeight="1">
      <c r="F621" s="70"/>
      <c r="G621" s="70"/>
      <c r="H621" s="70"/>
      <c r="P621" s="70"/>
      <c r="Q621" s="70"/>
    </row>
    <row r="622" ht="12.75" customHeight="1">
      <c r="F622" s="70"/>
      <c r="G622" s="70"/>
      <c r="H622" s="70"/>
      <c r="P622" s="70"/>
      <c r="Q622" s="70"/>
    </row>
    <row r="623" ht="12.75" customHeight="1">
      <c r="F623" s="70"/>
      <c r="G623" s="70"/>
      <c r="H623" s="70"/>
      <c r="P623" s="70"/>
      <c r="Q623" s="70"/>
    </row>
    <row r="624" ht="12.75" customHeight="1">
      <c r="F624" s="70"/>
      <c r="G624" s="70"/>
      <c r="H624" s="70"/>
      <c r="P624" s="70"/>
      <c r="Q624" s="70"/>
    </row>
    <row r="625" ht="12.75" customHeight="1">
      <c r="F625" s="70"/>
      <c r="G625" s="70"/>
      <c r="H625" s="70"/>
      <c r="P625" s="70"/>
      <c r="Q625" s="70"/>
    </row>
    <row r="626" ht="12.75" customHeight="1">
      <c r="F626" s="70"/>
      <c r="G626" s="70"/>
      <c r="H626" s="70"/>
      <c r="P626" s="70"/>
      <c r="Q626" s="70"/>
    </row>
    <row r="627" ht="12.75" customHeight="1">
      <c r="F627" s="70"/>
      <c r="G627" s="70"/>
      <c r="H627" s="70"/>
      <c r="P627" s="70"/>
      <c r="Q627" s="70"/>
    </row>
    <row r="628" ht="12.75" customHeight="1">
      <c r="F628" s="70"/>
      <c r="G628" s="70"/>
      <c r="H628" s="70"/>
      <c r="P628" s="70"/>
      <c r="Q628" s="70"/>
    </row>
    <row r="629" ht="12.75" customHeight="1">
      <c r="F629" s="70"/>
      <c r="G629" s="70"/>
      <c r="H629" s="70"/>
      <c r="P629" s="70"/>
      <c r="Q629" s="70"/>
    </row>
    <row r="630" ht="12.75" customHeight="1">
      <c r="F630" s="70"/>
      <c r="G630" s="70"/>
      <c r="H630" s="70"/>
      <c r="P630" s="70"/>
      <c r="Q630" s="70"/>
    </row>
    <row r="631" ht="12.75" customHeight="1">
      <c r="F631" s="70"/>
      <c r="G631" s="70"/>
      <c r="H631" s="70"/>
      <c r="P631" s="70"/>
      <c r="Q631" s="70"/>
    </row>
    <row r="632" ht="12.75" customHeight="1">
      <c r="F632" s="70"/>
      <c r="G632" s="70"/>
      <c r="H632" s="70"/>
      <c r="P632" s="70"/>
      <c r="Q632" s="70"/>
    </row>
    <row r="633" ht="12.75" customHeight="1">
      <c r="F633" s="70"/>
      <c r="G633" s="70"/>
      <c r="H633" s="70"/>
      <c r="P633" s="70"/>
      <c r="Q633" s="70"/>
    </row>
    <row r="634" ht="12.75" customHeight="1">
      <c r="F634" s="70"/>
      <c r="G634" s="70"/>
      <c r="H634" s="70"/>
      <c r="P634" s="70"/>
      <c r="Q634" s="70"/>
    </row>
    <row r="635" ht="12.75" customHeight="1">
      <c r="F635" s="70"/>
      <c r="G635" s="70"/>
      <c r="H635" s="70"/>
      <c r="P635" s="70"/>
      <c r="Q635" s="70"/>
    </row>
    <row r="636" ht="12.75" customHeight="1">
      <c r="F636" s="70"/>
      <c r="G636" s="70"/>
      <c r="H636" s="70"/>
      <c r="P636" s="70"/>
      <c r="Q636" s="70"/>
    </row>
    <row r="637" ht="12.75" customHeight="1">
      <c r="F637" s="70"/>
      <c r="G637" s="70"/>
      <c r="H637" s="70"/>
      <c r="P637" s="70"/>
      <c r="Q637" s="70"/>
    </row>
    <row r="638" ht="12.75" customHeight="1">
      <c r="F638" s="70"/>
      <c r="G638" s="70"/>
      <c r="H638" s="70"/>
      <c r="P638" s="70"/>
      <c r="Q638" s="70"/>
    </row>
    <row r="639" ht="12.75" customHeight="1">
      <c r="F639" s="70"/>
      <c r="G639" s="70"/>
      <c r="H639" s="70"/>
      <c r="P639" s="70"/>
      <c r="Q639" s="70"/>
    </row>
    <row r="640" ht="12.75" customHeight="1">
      <c r="F640" s="70"/>
      <c r="G640" s="70"/>
      <c r="H640" s="70"/>
      <c r="P640" s="70"/>
      <c r="Q640" s="70"/>
    </row>
    <row r="641" ht="12.75" customHeight="1">
      <c r="F641" s="70"/>
      <c r="G641" s="70"/>
      <c r="H641" s="70"/>
      <c r="P641" s="70"/>
      <c r="Q641" s="70"/>
    </row>
    <row r="642" ht="12.75" customHeight="1">
      <c r="F642" s="70"/>
      <c r="G642" s="70"/>
      <c r="H642" s="70"/>
      <c r="P642" s="70"/>
      <c r="Q642" s="70"/>
    </row>
    <row r="643" ht="12.75" customHeight="1">
      <c r="F643" s="70"/>
      <c r="G643" s="70"/>
      <c r="H643" s="70"/>
      <c r="P643" s="70"/>
      <c r="Q643" s="70"/>
    </row>
    <row r="644" ht="12.75" customHeight="1">
      <c r="F644" s="70"/>
      <c r="G644" s="70"/>
      <c r="H644" s="70"/>
      <c r="P644" s="70"/>
      <c r="Q644" s="70"/>
    </row>
    <row r="645" ht="12.75" customHeight="1">
      <c r="F645" s="70"/>
      <c r="G645" s="70"/>
      <c r="H645" s="70"/>
      <c r="P645" s="70"/>
      <c r="Q645" s="70"/>
    </row>
    <row r="646" ht="12.75" customHeight="1">
      <c r="F646" s="70"/>
      <c r="G646" s="70"/>
      <c r="H646" s="70"/>
      <c r="P646" s="70"/>
      <c r="Q646" s="70"/>
    </row>
    <row r="647" ht="12.75" customHeight="1">
      <c r="F647" s="70"/>
      <c r="G647" s="70"/>
      <c r="H647" s="70"/>
      <c r="P647" s="70"/>
      <c r="Q647" s="70"/>
    </row>
    <row r="648" ht="12.75" customHeight="1">
      <c r="F648" s="70"/>
      <c r="G648" s="70"/>
      <c r="H648" s="70"/>
      <c r="P648" s="70"/>
      <c r="Q648" s="70"/>
    </row>
    <row r="649" ht="12.75" customHeight="1">
      <c r="F649" s="70"/>
      <c r="G649" s="70"/>
      <c r="H649" s="70"/>
      <c r="P649" s="70"/>
      <c r="Q649" s="70"/>
    </row>
    <row r="650" ht="12.75" customHeight="1">
      <c r="F650" s="70"/>
      <c r="G650" s="70"/>
      <c r="H650" s="70"/>
      <c r="P650" s="70"/>
      <c r="Q650" s="70"/>
    </row>
    <row r="651" ht="12.75" customHeight="1">
      <c r="F651" s="70"/>
      <c r="G651" s="70"/>
      <c r="H651" s="70"/>
      <c r="P651" s="70"/>
      <c r="Q651" s="70"/>
    </row>
    <row r="652" ht="12.75" customHeight="1">
      <c r="F652" s="70"/>
      <c r="G652" s="70"/>
      <c r="H652" s="70"/>
      <c r="P652" s="70"/>
      <c r="Q652" s="70"/>
    </row>
    <row r="653" ht="12.75" customHeight="1">
      <c r="F653" s="70"/>
      <c r="G653" s="70"/>
      <c r="H653" s="70"/>
      <c r="P653" s="70"/>
      <c r="Q653" s="70"/>
    </row>
    <row r="654" ht="12.75" customHeight="1">
      <c r="F654" s="70"/>
      <c r="G654" s="70"/>
      <c r="H654" s="70"/>
      <c r="P654" s="70"/>
      <c r="Q654" s="70"/>
    </row>
    <row r="655" ht="12.75" customHeight="1">
      <c r="F655" s="70"/>
      <c r="G655" s="70"/>
      <c r="H655" s="70"/>
      <c r="P655" s="70"/>
      <c r="Q655" s="70"/>
    </row>
    <row r="656" ht="12.75" customHeight="1">
      <c r="F656" s="70"/>
      <c r="G656" s="70"/>
      <c r="H656" s="70"/>
      <c r="P656" s="70"/>
      <c r="Q656" s="70"/>
    </row>
    <row r="657" ht="12.75" customHeight="1">
      <c r="F657" s="70"/>
      <c r="G657" s="70"/>
      <c r="H657" s="70"/>
      <c r="P657" s="70"/>
      <c r="Q657" s="70"/>
    </row>
    <row r="658" ht="12.75" customHeight="1">
      <c r="F658" s="70"/>
      <c r="G658" s="70"/>
      <c r="H658" s="70"/>
      <c r="P658" s="70"/>
      <c r="Q658" s="70"/>
    </row>
    <row r="659" ht="12.75" customHeight="1">
      <c r="F659" s="70"/>
      <c r="G659" s="70"/>
      <c r="H659" s="70"/>
      <c r="P659" s="70"/>
      <c r="Q659" s="70"/>
    </row>
    <row r="660" ht="12.75" customHeight="1">
      <c r="F660" s="70"/>
      <c r="G660" s="70"/>
      <c r="H660" s="70"/>
      <c r="P660" s="70"/>
      <c r="Q660" s="70"/>
    </row>
    <row r="661" ht="12.75" customHeight="1">
      <c r="F661" s="70"/>
      <c r="G661" s="70"/>
      <c r="H661" s="70"/>
      <c r="P661" s="70"/>
      <c r="Q661" s="70"/>
    </row>
    <row r="662" ht="12.75" customHeight="1">
      <c r="F662" s="70"/>
      <c r="G662" s="70"/>
      <c r="H662" s="70"/>
      <c r="P662" s="70"/>
      <c r="Q662" s="70"/>
    </row>
    <row r="663" ht="12.75" customHeight="1">
      <c r="F663" s="70"/>
      <c r="G663" s="70"/>
      <c r="H663" s="70"/>
      <c r="P663" s="70"/>
      <c r="Q663" s="70"/>
    </row>
    <row r="664" ht="12.75" customHeight="1">
      <c r="F664" s="70"/>
      <c r="G664" s="70"/>
      <c r="H664" s="70"/>
      <c r="P664" s="70"/>
      <c r="Q664" s="70"/>
    </row>
    <row r="665" ht="12.75" customHeight="1">
      <c r="F665" s="70"/>
      <c r="G665" s="70"/>
      <c r="H665" s="70"/>
      <c r="P665" s="70"/>
      <c r="Q665" s="70"/>
    </row>
    <row r="666" ht="12.75" customHeight="1">
      <c r="F666" s="70"/>
      <c r="G666" s="70"/>
      <c r="H666" s="70"/>
      <c r="P666" s="70"/>
      <c r="Q666" s="70"/>
    </row>
    <row r="667" ht="12.75" customHeight="1">
      <c r="F667" s="70"/>
      <c r="G667" s="70"/>
      <c r="H667" s="70"/>
      <c r="P667" s="70"/>
      <c r="Q667" s="70"/>
    </row>
    <row r="668" ht="12.75" customHeight="1">
      <c r="F668" s="70"/>
      <c r="G668" s="70"/>
      <c r="H668" s="70"/>
      <c r="P668" s="70"/>
      <c r="Q668" s="70"/>
    </row>
    <row r="669" ht="12.75" customHeight="1">
      <c r="F669" s="70"/>
      <c r="G669" s="70"/>
      <c r="H669" s="70"/>
      <c r="P669" s="70"/>
      <c r="Q669" s="70"/>
    </row>
    <row r="670" ht="12.75" customHeight="1">
      <c r="F670" s="70"/>
      <c r="G670" s="70"/>
      <c r="H670" s="70"/>
      <c r="P670" s="70"/>
      <c r="Q670" s="70"/>
    </row>
    <row r="671" ht="12.75" customHeight="1">
      <c r="F671" s="70"/>
      <c r="G671" s="70"/>
      <c r="H671" s="70"/>
      <c r="P671" s="70"/>
      <c r="Q671" s="70"/>
    </row>
    <row r="672" ht="12.75" customHeight="1">
      <c r="F672" s="70"/>
      <c r="G672" s="70"/>
      <c r="H672" s="70"/>
      <c r="P672" s="70"/>
      <c r="Q672" s="70"/>
    </row>
    <row r="673" ht="12.75" customHeight="1">
      <c r="F673" s="70"/>
      <c r="G673" s="70"/>
      <c r="H673" s="70"/>
      <c r="P673" s="70"/>
      <c r="Q673" s="70"/>
    </row>
    <row r="674" ht="12.75" customHeight="1">
      <c r="F674" s="70"/>
      <c r="G674" s="70"/>
      <c r="H674" s="70"/>
      <c r="P674" s="70"/>
      <c r="Q674" s="70"/>
    </row>
    <row r="675" ht="12.75" customHeight="1">
      <c r="F675" s="70"/>
      <c r="G675" s="70"/>
      <c r="H675" s="70"/>
      <c r="P675" s="70"/>
      <c r="Q675" s="70"/>
    </row>
    <row r="676" ht="12.75" customHeight="1">
      <c r="F676" s="70"/>
      <c r="G676" s="70"/>
      <c r="H676" s="70"/>
      <c r="P676" s="70"/>
      <c r="Q676" s="70"/>
    </row>
    <row r="677" ht="12.75" customHeight="1">
      <c r="F677" s="70"/>
      <c r="G677" s="70"/>
      <c r="H677" s="70"/>
      <c r="P677" s="70"/>
      <c r="Q677" s="70"/>
    </row>
    <row r="678" ht="12.75" customHeight="1">
      <c r="F678" s="70"/>
      <c r="G678" s="70"/>
      <c r="H678" s="70"/>
      <c r="P678" s="70"/>
      <c r="Q678" s="70"/>
    </row>
    <row r="679" ht="12.75" customHeight="1">
      <c r="F679" s="70"/>
      <c r="G679" s="70"/>
      <c r="H679" s="70"/>
      <c r="P679" s="70"/>
      <c r="Q679" s="70"/>
    </row>
    <row r="680" ht="12.75" customHeight="1">
      <c r="F680" s="70"/>
      <c r="G680" s="70"/>
      <c r="H680" s="70"/>
      <c r="P680" s="70"/>
      <c r="Q680" s="70"/>
    </row>
    <row r="681" ht="12.75" customHeight="1">
      <c r="F681" s="70"/>
      <c r="G681" s="70"/>
      <c r="H681" s="70"/>
      <c r="P681" s="70"/>
      <c r="Q681" s="70"/>
    </row>
    <row r="682" ht="12.75" customHeight="1">
      <c r="F682" s="70"/>
      <c r="G682" s="70"/>
      <c r="H682" s="70"/>
      <c r="P682" s="70"/>
      <c r="Q682" s="70"/>
    </row>
    <row r="683" ht="12.75" customHeight="1">
      <c r="F683" s="70"/>
      <c r="G683" s="70"/>
      <c r="H683" s="70"/>
      <c r="P683" s="70"/>
      <c r="Q683" s="70"/>
    </row>
    <row r="684" ht="12.75" customHeight="1">
      <c r="F684" s="70"/>
      <c r="G684" s="70"/>
      <c r="H684" s="70"/>
      <c r="P684" s="70"/>
      <c r="Q684" s="70"/>
    </row>
    <row r="685" ht="12.75" customHeight="1">
      <c r="F685" s="70"/>
      <c r="G685" s="70"/>
      <c r="H685" s="70"/>
      <c r="P685" s="70"/>
      <c r="Q685" s="70"/>
    </row>
    <row r="686" ht="12.75" customHeight="1">
      <c r="F686" s="70"/>
      <c r="G686" s="70"/>
      <c r="H686" s="70"/>
      <c r="P686" s="70"/>
      <c r="Q686" s="70"/>
    </row>
    <row r="687" ht="12.75" customHeight="1">
      <c r="F687" s="70"/>
      <c r="G687" s="70"/>
      <c r="H687" s="70"/>
      <c r="P687" s="70"/>
      <c r="Q687" s="70"/>
    </row>
    <row r="688" ht="12.75" customHeight="1">
      <c r="F688" s="70"/>
      <c r="G688" s="70"/>
      <c r="H688" s="70"/>
      <c r="P688" s="70"/>
      <c r="Q688" s="70"/>
    </row>
    <row r="689" ht="12.75" customHeight="1">
      <c r="F689" s="70"/>
      <c r="G689" s="70"/>
      <c r="H689" s="70"/>
      <c r="P689" s="70"/>
      <c r="Q689" s="70"/>
    </row>
    <row r="690" ht="12.75" customHeight="1">
      <c r="F690" s="70"/>
      <c r="G690" s="70"/>
      <c r="H690" s="70"/>
      <c r="P690" s="70"/>
      <c r="Q690" s="70"/>
    </row>
    <row r="691" ht="12.75" customHeight="1">
      <c r="F691" s="70"/>
      <c r="G691" s="70"/>
      <c r="H691" s="70"/>
      <c r="P691" s="70"/>
      <c r="Q691" s="70"/>
    </row>
    <row r="692" ht="12.75" customHeight="1">
      <c r="F692" s="70"/>
      <c r="G692" s="70"/>
      <c r="H692" s="70"/>
      <c r="P692" s="70"/>
      <c r="Q692" s="70"/>
    </row>
    <row r="693" ht="12.75" customHeight="1">
      <c r="F693" s="70"/>
      <c r="G693" s="70"/>
      <c r="H693" s="70"/>
      <c r="P693" s="70"/>
      <c r="Q693" s="70"/>
    </row>
    <row r="694" ht="12.75" customHeight="1">
      <c r="F694" s="70"/>
      <c r="G694" s="70"/>
      <c r="H694" s="70"/>
      <c r="P694" s="70"/>
      <c r="Q694" s="70"/>
    </row>
    <row r="695" ht="12.75" customHeight="1">
      <c r="F695" s="70"/>
      <c r="G695" s="70"/>
      <c r="H695" s="70"/>
      <c r="P695" s="70"/>
      <c r="Q695" s="70"/>
    </row>
    <row r="696" ht="12.75" customHeight="1">
      <c r="F696" s="70"/>
      <c r="G696" s="70"/>
      <c r="H696" s="70"/>
      <c r="P696" s="70"/>
      <c r="Q696" s="70"/>
    </row>
    <row r="697" ht="12.75" customHeight="1">
      <c r="F697" s="70"/>
      <c r="G697" s="70"/>
      <c r="H697" s="70"/>
      <c r="P697" s="70"/>
      <c r="Q697" s="70"/>
    </row>
    <row r="698" ht="12.75" customHeight="1">
      <c r="F698" s="70"/>
      <c r="G698" s="70"/>
      <c r="H698" s="70"/>
      <c r="P698" s="70"/>
      <c r="Q698" s="70"/>
    </row>
    <row r="699" ht="12.75" customHeight="1">
      <c r="F699" s="70"/>
      <c r="G699" s="70"/>
      <c r="H699" s="70"/>
      <c r="P699" s="70"/>
      <c r="Q699" s="70"/>
    </row>
    <row r="700" ht="12.75" customHeight="1">
      <c r="F700" s="70"/>
      <c r="G700" s="70"/>
      <c r="H700" s="70"/>
      <c r="P700" s="70"/>
      <c r="Q700" s="70"/>
    </row>
    <row r="701" ht="12.75" customHeight="1">
      <c r="F701" s="70"/>
      <c r="G701" s="70"/>
      <c r="H701" s="70"/>
      <c r="P701" s="70"/>
      <c r="Q701" s="70"/>
    </row>
    <row r="702" ht="12.75" customHeight="1">
      <c r="F702" s="70"/>
      <c r="G702" s="70"/>
      <c r="H702" s="70"/>
      <c r="P702" s="70"/>
      <c r="Q702" s="70"/>
    </row>
    <row r="703" ht="12.75" customHeight="1">
      <c r="F703" s="70"/>
      <c r="G703" s="70"/>
      <c r="H703" s="70"/>
      <c r="P703" s="70"/>
      <c r="Q703" s="70"/>
    </row>
    <row r="704" ht="12.75" customHeight="1">
      <c r="F704" s="70"/>
      <c r="G704" s="70"/>
      <c r="H704" s="70"/>
      <c r="P704" s="70"/>
      <c r="Q704" s="70"/>
    </row>
    <row r="705" ht="12.75" customHeight="1">
      <c r="F705" s="70"/>
      <c r="G705" s="70"/>
      <c r="H705" s="70"/>
      <c r="P705" s="70"/>
      <c r="Q705" s="70"/>
    </row>
    <row r="706" ht="12.75" customHeight="1">
      <c r="F706" s="70"/>
      <c r="G706" s="70"/>
      <c r="H706" s="70"/>
      <c r="P706" s="70"/>
      <c r="Q706" s="70"/>
    </row>
    <row r="707" ht="12.75" customHeight="1">
      <c r="F707" s="70"/>
      <c r="G707" s="70"/>
      <c r="H707" s="70"/>
      <c r="P707" s="70"/>
      <c r="Q707" s="70"/>
    </row>
    <row r="708" ht="12.75" customHeight="1">
      <c r="F708" s="70"/>
      <c r="G708" s="70"/>
      <c r="H708" s="70"/>
      <c r="P708" s="70"/>
      <c r="Q708" s="70"/>
    </row>
    <row r="709" ht="12.75" customHeight="1">
      <c r="F709" s="70"/>
      <c r="G709" s="70"/>
      <c r="H709" s="70"/>
      <c r="P709" s="70"/>
      <c r="Q709" s="70"/>
    </row>
    <row r="710" ht="12.75" customHeight="1">
      <c r="F710" s="70"/>
      <c r="G710" s="70"/>
      <c r="H710" s="70"/>
      <c r="P710" s="70"/>
      <c r="Q710" s="70"/>
    </row>
    <row r="711" ht="12.75" customHeight="1">
      <c r="F711" s="70"/>
      <c r="G711" s="70"/>
      <c r="H711" s="70"/>
      <c r="P711" s="70"/>
      <c r="Q711" s="70"/>
    </row>
    <row r="712" ht="12.75" customHeight="1">
      <c r="F712" s="70"/>
      <c r="G712" s="70"/>
      <c r="H712" s="70"/>
      <c r="P712" s="70"/>
      <c r="Q712" s="70"/>
    </row>
    <row r="713" ht="12.75" customHeight="1">
      <c r="F713" s="70"/>
      <c r="G713" s="70"/>
      <c r="H713" s="70"/>
      <c r="P713" s="70"/>
      <c r="Q713" s="70"/>
    </row>
    <row r="714" ht="12.75" customHeight="1">
      <c r="F714" s="70"/>
      <c r="G714" s="70"/>
      <c r="H714" s="70"/>
      <c r="P714" s="70"/>
      <c r="Q714" s="70"/>
    </row>
    <row r="715" ht="12.75" customHeight="1">
      <c r="F715" s="70"/>
      <c r="G715" s="70"/>
      <c r="H715" s="70"/>
      <c r="P715" s="70"/>
      <c r="Q715" s="70"/>
    </row>
    <row r="716" ht="12.75" customHeight="1">
      <c r="F716" s="70"/>
      <c r="G716" s="70"/>
      <c r="H716" s="70"/>
      <c r="P716" s="70"/>
      <c r="Q716" s="70"/>
    </row>
    <row r="717" ht="12.75" customHeight="1">
      <c r="F717" s="70"/>
      <c r="G717" s="70"/>
      <c r="H717" s="70"/>
      <c r="P717" s="70"/>
      <c r="Q717" s="70"/>
    </row>
    <row r="718" ht="12.75" customHeight="1">
      <c r="F718" s="70"/>
      <c r="G718" s="70"/>
      <c r="H718" s="70"/>
      <c r="P718" s="70"/>
      <c r="Q718" s="70"/>
    </row>
    <row r="719" ht="12.75" customHeight="1">
      <c r="F719" s="70"/>
      <c r="G719" s="70"/>
      <c r="H719" s="70"/>
      <c r="P719" s="70"/>
      <c r="Q719" s="70"/>
    </row>
    <row r="720" ht="12.75" customHeight="1">
      <c r="F720" s="70"/>
      <c r="G720" s="70"/>
      <c r="H720" s="70"/>
      <c r="P720" s="70"/>
      <c r="Q720" s="70"/>
    </row>
    <row r="721" ht="12.75" customHeight="1">
      <c r="F721" s="70"/>
      <c r="G721" s="70"/>
      <c r="H721" s="70"/>
      <c r="P721" s="70"/>
      <c r="Q721" s="70"/>
    </row>
    <row r="722" ht="12.75" customHeight="1">
      <c r="F722" s="70"/>
      <c r="G722" s="70"/>
      <c r="H722" s="70"/>
      <c r="P722" s="70"/>
      <c r="Q722" s="70"/>
    </row>
    <row r="723" ht="12.75" customHeight="1">
      <c r="F723" s="70"/>
      <c r="G723" s="70"/>
      <c r="H723" s="70"/>
      <c r="P723" s="70"/>
      <c r="Q723" s="70"/>
    </row>
    <row r="724" ht="12.75" customHeight="1">
      <c r="F724" s="70"/>
      <c r="G724" s="70"/>
      <c r="H724" s="70"/>
      <c r="P724" s="70"/>
      <c r="Q724" s="70"/>
    </row>
    <row r="725" ht="12.75" customHeight="1">
      <c r="F725" s="70"/>
      <c r="G725" s="70"/>
      <c r="H725" s="70"/>
      <c r="P725" s="70"/>
      <c r="Q725" s="70"/>
    </row>
    <row r="726" ht="12.75" customHeight="1">
      <c r="F726" s="70"/>
      <c r="G726" s="70"/>
      <c r="H726" s="70"/>
      <c r="P726" s="70"/>
      <c r="Q726" s="70"/>
    </row>
    <row r="727" ht="12.75" customHeight="1">
      <c r="F727" s="70"/>
      <c r="G727" s="70"/>
      <c r="H727" s="70"/>
      <c r="P727" s="70"/>
      <c r="Q727" s="70"/>
    </row>
    <row r="728" ht="12.75" customHeight="1">
      <c r="F728" s="70"/>
      <c r="G728" s="70"/>
      <c r="H728" s="70"/>
      <c r="P728" s="70"/>
      <c r="Q728" s="70"/>
    </row>
    <row r="729" ht="12.75" customHeight="1">
      <c r="F729" s="70"/>
      <c r="G729" s="70"/>
      <c r="H729" s="70"/>
      <c r="P729" s="70"/>
      <c r="Q729" s="70"/>
    </row>
    <row r="730" ht="12.75" customHeight="1">
      <c r="F730" s="70"/>
      <c r="G730" s="70"/>
      <c r="H730" s="70"/>
      <c r="P730" s="70"/>
      <c r="Q730" s="70"/>
    </row>
    <row r="731" ht="12.75" customHeight="1">
      <c r="F731" s="70"/>
      <c r="G731" s="70"/>
      <c r="H731" s="70"/>
      <c r="P731" s="70"/>
      <c r="Q731" s="70"/>
    </row>
    <row r="732" ht="12.75" customHeight="1">
      <c r="F732" s="70"/>
      <c r="G732" s="70"/>
      <c r="H732" s="70"/>
      <c r="P732" s="70"/>
      <c r="Q732" s="70"/>
    </row>
    <row r="733" ht="12.75" customHeight="1">
      <c r="F733" s="70"/>
      <c r="G733" s="70"/>
      <c r="H733" s="70"/>
      <c r="P733" s="70"/>
      <c r="Q733" s="70"/>
    </row>
    <row r="734" ht="12.75" customHeight="1">
      <c r="F734" s="70"/>
      <c r="G734" s="70"/>
      <c r="H734" s="70"/>
      <c r="P734" s="70"/>
      <c r="Q734" s="70"/>
    </row>
    <row r="735" ht="12.75" customHeight="1">
      <c r="F735" s="70"/>
      <c r="G735" s="70"/>
      <c r="H735" s="70"/>
      <c r="P735" s="70"/>
      <c r="Q735" s="70"/>
    </row>
    <row r="736" ht="12.75" customHeight="1">
      <c r="F736" s="70"/>
      <c r="G736" s="70"/>
      <c r="H736" s="70"/>
      <c r="P736" s="70"/>
      <c r="Q736" s="70"/>
    </row>
    <row r="737" ht="12.75" customHeight="1">
      <c r="F737" s="70"/>
      <c r="G737" s="70"/>
      <c r="H737" s="70"/>
      <c r="P737" s="70"/>
      <c r="Q737" s="70"/>
    </row>
    <row r="738" ht="12.75" customHeight="1">
      <c r="F738" s="70"/>
      <c r="G738" s="70"/>
      <c r="H738" s="70"/>
      <c r="P738" s="70"/>
      <c r="Q738" s="70"/>
    </row>
    <row r="739" ht="12.75" customHeight="1">
      <c r="F739" s="70"/>
      <c r="G739" s="70"/>
      <c r="H739" s="70"/>
      <c r="P739" s="70"/>
      <c r="Q739" s="70"/>
    </row>
    <row r="740" ht="12.75" customHeight="1">
      <c r="F740" s="70"/>
      <c r="G740" s="70"/>
      <c r="H740" s="70"/>
      <c r="P740" s="70"/>
      <c r="Q740" s="70"/>
    </row>
    <row r="741" ht="12.75" customHeight="1">
      <c r="F741" s="70"/>
      <c r="G741" s="70"/>
      <c r="H741" s="70"/>
      <c r="P741" s="70"/>
      <c r="Q741" s="70"/>
    </row>
    <row r="742" ht="12.75" customHeight="1">
      <c r="F742" s="70"/>
      <c r="G742" s="70"/>
      <c r="H742" s="70"/>
      <c r="P742" s="70"/>
      <c r="Q742" s="70"/>
    </row>
    <row r="743" ht="12.75" customHeight="1">
      <c r="F743" s="70"/>
      <c r="G743" s="70"/>
      <c r="H743" s="70"/>
      <c r="P743" s="70"/>
      <c r="Q743" s="70"/>
    </row>
    <row r="744" ht="12.75" customHeight="1">
      <c r="F744" s="70"/>
      <c r="G744" s="70"/>
      <c r="H744" s="70"/>
      <c r="P744" s="70"/>
      <c r="Q744" s="70"/>
    </row>
    <row r="745" ht="12.75" customHeight="1">
      <c r="F745" s="70"/>
      <c r="G745" s="70"/>
      <c r="H745" s="70"/>
      <c r="P745" s="70"/>
      <c r="Q745" s="70"/>
    </row>
    <row r="746" ht="12.75" customHeight="1">
      <c r="F746" s="70"/>
      <c r="G746" s="70"/>
      <c r="H746" s="70"/>
      <c r="P746" s="70"/>
      <c r="Q746" s="70"/>
    </row>
    <row r="747" ht="12.75" customHeight="1">
      <c r="F747" s="70"/>
      <c r="G747" s="70"/>
      <c r="H747" s="70"/>
      <c r="P747" s="70"/>
      <c r="Q747" s="70"/>
    </row>
    <row r="748" ht="12.75" customHeight="1">
      <c r="F748" s="70"/>
      <c r="G748" s="70"/>
      <c r="H748" s="70"/>
      <c r="P748" s="70"/>
      <c r="Q748" s="70"/>
    </row>
    <row r="749" ht="12.75" customHeight="1">
      <c r="F749" s="70"/>
      <c r="G749" s="70"/>
      <c r="H749" s="70"/>
      <c r="P749" s="70"/>
      <c r="Q749" s="70"/>
    </row>
    <row r="750" ht="12.75" customHeight="1">
      <c r="F750" s="70"/>
      <c r="G750" s="70"/>
      <c r="H750" s="70"/>
      <c r="P750" s="70"/>
      <c r="Q750" s="70"/>
    </row>
    <row r="751" ht="12.75" customHeight="1">
      <c r="F751" s="70"/>
      <c r="G751" s="70"/>
      <c r="H751" s="70"/>
      <c r="P751" s="70"/>
      <c r="Q751" s="70"/>
    </row>
    <row r="752" ht="12.75" customHeight="1">
      <c r="F752" s="70"/>
      <c r="G752" s="70"/>
      <c r="H752" s="70"/>
      <c r="P752" s="70"/>
      <c r="Q752" s="70"/>
    </row>
    <row r="753" ht="12.75" customHeight="1">
      <c r="F753" s="70"/>
      <c r="G753" s="70"/>
      <c r="H753" s="70"/>
      <c r="P753" s="70"/>
      <c r="Q753" s="70"/>
    </row>
    <row r="754" ht="12.75" customHeight="1">
      <c r="F754" s="70"/>
      <c r="G754" s="70"/>
      <c r="H754" s="70"/>
      <c r="P754" s="70"/>
      <c r="Q754" s="70"/>
    </row>
    <row r="755" ht="12.75" customHeight="1">
      <c r="F755" s="70"/>
      <c r="G755" s="70"/>
      <c r="H755" s="70"/>
      <c r="P755" s="70"/>
      <c r="Q755" s="70"/>
    </row>
    <row r="756" ht="12.75" customHeight="1">
      <c r="F756" s="70"/>
      <c r="G756" s="70"/>
      <c r="H756" s="70"/>
      <c r="P756" s="70"/>
      <c r="Q756" s="70"/>
    </row>
    <row r="757" ht="12.75" customHeight="1">
      <c r="F757" s="70"/>
      <c r="G757" s="70"/>
      <c r="H757" s="70"/>
      <c r="P757" s="70"/>
      <c r="Q757" s="70"/>
    </row>
    <row r="758" ht="12.75" customHeight="1">
      <c r="F758" s="70"/>
      <c r="G758" s="70"/>
      <c r="H758" s="70"/>
      <c r="P758" s="70"/>
      <c r="Q758" s="70"/>
    </row>
    <row r="759" ht="12.75" customHeight="1">
      <c r="F759" s="70"/>
      <c r="G759" s="70"/>
      <c r="H759" s="70"/>
      <c r="P759" s="70"/>
      <c r="Q759" s="70"/>
    </row>
    <row r="760" ht="12.75" customHeight="1">
      <c r="F760" s="70"/>
      <c r="G760" s="70"/>
      <c r="H760" s="70"/>
      <c r="P760" s="70"/>
      <c r="Q760" s="70"/>
    </row>
    <row r="761" ht="12.75" customHeight="1">
      <c r="F761" s="70"/>
      <c r="G761" s="70"/>
      <c r="H761" s="70"/>
      <c r="P761" s="70"/>
      <c r="Q761" s="70"/>
    </row>
    <row r="762" ht="12.75" customHeight="1">
      <c r="F762" s="70"/>
      <c r="G762" s="70"/>
      <c r="H762" s="70"/>
      <c r="P762" s="70"/>
      <c r="Q762" s="70"/>
    </row>
    <row r="763" ht="12.75" customHeight="1">
      <c r="F763" s="70"/>
      <c r="G763" s="70"/>
      <c r="H763" s="70"/>
      <c r="P763" s="70"/>
      <c r="Q763" s="70"/>
    </row>
    <row r="764" ht="12.75" customHeight="1">
      <c r="F764" s="70"/>
      <c r="G764" s="70"/>
      <c r="H764" s="70"/>
      <c r="P764" s="70"/>
      <c r="Q764" s="70"/>
    </row>
    <row r="765" ht="12.75" customHeight="1">
      <c r="F765" s="70"/>
      <c r="G765" s="70"/>
      <c r="H765" s="70"/>
      <c r="P765" s="70"/>
      <c r="Q765" s="70"/>
    </row>
    <row r="766" ht="12.75" customHeight="1">
      <c r="F766" s="70"/>
      <c r="G766" s="70"/>
      <c r="H766" s="70"/>
      <c r="P766" s="70"/>
      <c r="Q766" s="70"/>
    </row>
    <row r="767" ht="12.75" customHeight="1">
      <c r="F767" s="70"/>
      <c r="G767" s="70"/>
      <c r="H767" s="70"/>
      <c r="P767" s="70"/>
      <c r="Q767" s="70"/>
    </row>
    <row r="768" ht="12.75" customHeight="1">
      <c r="F768" s="70"/>
      <c r="G768" s="70"/>
      <c r="H768" s="70"/>
      <c r="P768" s="70"/>
      <c r="Q768" s="70"/>
    </row>
    <row r="769" ht="12.75" customHeight="1">
      <c r="F769" s="70"/>
      <c r="G769" s="70"/>
      <c r="H769" s="70"/>
      <c r="P769" s="70"/>
      <c r="Q769" s="70"/>
    </row>
    <row r="770" ht="12.75" customHeight="1">
      <c r="F770" s="70"/>
      <c r="G770" s="70"/>
      <c r="H770" s="70"/>
      <c r="P770" s="70"/>
      <c r="Q770" s="70"/>
    </row>
    <row r="771" ht="12.75" customHeight="1">
      <c r="F771" s="70"/>
      <c r="G771" s="70"/>
      <c r="H771" s="70"/>
      <c r="P771" s="70"/>
      <c r="Q771" s="70"/>
    </row>
    <row r="772" ht="12.75" customHeight="1">
      <c r="F772" s="70"/>
      <c r="G772" s="70"/>
      <c r="H772" s="70"/>
      <c r="P772" s="70"/>
      <c r="Q772" s="70"/>
    </row>
    <row r="773" ht="12.75" customHeight="1">
      <c r="F773" s="70"/>
      <c r="G773" s="70"/>
      <c r="H773" s="70"/>
      <c r="P773" s="70"/>
      <c r="Q773" s="70"/>
    </row>
    <row r="774" ht="12.75" customHeight="1">
      <c r="F774" s="70"/>
      <c r="G774" s="70"/>
      <c r="H774" s="70"/>
      <c r="P774" s="70"/>
      <c r="Q774" s="70"/>
    </row>
    <row r="775" ht="12.75" customHeight="1">
      <c r="F775" s="70"/>
      <c r="G775" s="70"/>
      <c r="H775" s="70"/>
      <c r="P775" s="70"/>
      <c r="Q775" s="70"/>
    </row>
    <row r="776" ht="12.75" customHeight="1">
      <c r="F776" s="70"/>
      <c r="G776" s="70"/>
      <c r="H776" s="70"/>
      <c r="P776" s="70"/>
      <c r="Q776" s="70"/>
    </row>
    <row r="777" ht="12.75" customHeight="1">
      <c r="F777" s="70"/>
      <c r="G777" s="70"/>
      <c r="H777" s="70"/>
      <c r="P777" s="70"/>
      <c r="Q777" s="70"/>
    </row>
    <row r="778" ht="12.75" customHeight="1">
      <c r="F778" s="70"/>
      <c r="G778" s="70"/>
      <c r="H778" s="70"/>
      <c r="P778" s="70"/>
      <c r="Q778" s="70"/>
    </row>
    <row r="779" ht="12.75" customHeight="1">
      <c r="F779" s="70"/>
      <c r="G779" s="70"/>
      <c r="H779" s="70"/>
      <c r="P779" s="70"/>
      <c r="Q779" s="70"/>
    </row>
    <row r="780" ht="12.75" customHeight="1">
      <c r="F780" s="70"/>
      <c r="G780" s="70"/>
      <c r="H780" s="70"/>
      <c r="P780" s="70"/>
      <c r="Q780" s="70"/>
    </row>
    <row r="781" ht="12.75" customHeight="1">
      <c r="F781" s="70"/>
      <c r="G781" s="70"/>
      <c r="H781" s="70"/>
      <c r="P781" s="70"/>
      <c r="Q781" s="70"/>
    </row>
    <row r="782" ht="12.75" customHeight="1">
      <c r="F782" s="70"/>
      <c r="G782" s="70"/>
      <c r="H782" s="70"/>
      <c r="P782" s="70"/>
      <c r="Q782" s="70"/>
    </row>
    <row r="783" ht="12.75" customHeight="1">
      <c r="F783" s="70"/>
      <c r="G783" s="70"/>
      <c r="H783" s="70"/>
      <c r="P783" s="70"/>
      <c r="Q783" s="70"/>
    </row>
    <row r="784" ht="12.75" customHeight="1">
      <c r="F784" s="70"/>
      <c r="G784" s="70"/>
      <c r="H784" s="70"/>
      <c r="P784" s="70"/>
      <c r="Q784" s="70"/>
    </row>
    <row r="785" ht="12.75" customHeight="1">
      <c r="F785" s="70"/>
      <c r="G785" s="70"/>
      <c r="H785" s="70"/>
      <c r="P785" s="70"/>
      <c r="Q785" s="70"/>
    </row>
    <row r="786" ht="12.75" customHeight="1">
      <c r="F786" s="70"/>
      <c r="G786" s="70"/>
      <c r="H786" s="70"/>
      <c r="P786" s="70"/>
      <c r="Q786" s="70"/>
    </row>
    <row r="787" ht="12.75" customHeight="1">
      <c r="F787" s="70"/>
      <c r="G787" s="70"/>
      <c r="H787" s="70"/>
      <c r="P787" s="70"/>
      <c r="Q787" s="70"/>
    </row>
    <row r="788" ht="12.75" customHeight="1">
      <c r="F788" s="70"/>
      <c r="G788" s="70"/>
      <c r="H788" s="70"/>
      <c r="P788" s="70"/>
      <c r="Q788" s="70"/>
    </row>
    <row r="789" ht="12.75" customHeight="1">
      <c r="F789" s="70"/>
      <c r="G789" s="70"/>
      <c r="H789" s="70"/>
      <c r="P789" s="70"/>
      <c r="Q789" s="70"/>
    </row>
    <row r="790" ht="12.75" customHeight="1">
      <c r="F790" s="70"/>
      <c r="G790" s="70"/>
      <c r="H790" s="70"/>
      <c r="P790" s="70"/>
      <c r="Q790" s="70"/>
    </row>
    <row r="791" ht="12.75" customHeight="1">
      <c r="F791" s="70"/>
      <c r="G791" s="70"/>
      <c r="H791" s="70"/>
      <c r="P791" s="70"/>
      <c r="Q791" s="70"/>
    </row>
    <row r="792" ht="12.75" customHeight="1">
      <c r="F792" s="70"/>
      <c r="G792" s="70"/>
      <c r="H792" s="70"/>
      <c r="P792" s="70"/>
      <c r="Q792" s="70"/>
    </row>
    <row r="793" ht="12.75" customHeight="1">
      <c r="F793" s="70"/>
      <c r="G793" s="70"/>
      <c r="H793" s="70"/>
      <c r="P793" s="70"/>
      <c r="Q793" s="70"/>
    </row>
    <row r="794" ht="12.75" customHeight="1">
      <c r="F794" s="70"/>
      <c r="G794" s="70"/>
      <c r="H794" s="70"/>
      <c r="P794" s="70"/>
      <c r="Q794" s="70"/>
    </row>
    <row r="795" ht="12.75" customHeight="1">
      <c r="F795" s="70"/>
      <c r="G795" s="70"/>
      <c r="H795" s="70"/>
      <c r="P795" s="70"/>
      <c r="Q795" s="70"/>
    </row>
    <row r="796" ht="12.75" customHeight="1">
      <c r="F796" s="70"/>
      <c r="G796" s="70"/>
      <c r="H796" s="70"/>
      <c r="P796" s="70"/>
      <c r="Q796" s="70"/>
    </row>
    <row r="797" ht="12.75" customHeight="1">
      <c r="F797" s="70"/>
      <c r="G797" s="70"/>
      <c r="H797" s="70"/>
      <c r="P797" s="70"/>
      <c r="Q797" s="70"/>
    </row>
    <row r="798" ht="12.75" customHeight="1">
      <c r="F798" s="70"/>
      <c r="G798" s="70"/>
      <c r="H798" s="70"/>
      <c r="P798" s="70"/>
      <c r="Q798" s="70"/>
    </row>
    <row r="799" ht="12.75" customHeight="1">
      <c r="F799" s="70"/>
      <c r="G799" s="70"/>
      <c r="H799" s="70"/>
      <c r="P799" s="70"/>
      <c r="Q799" s="70"/>
    </row>
    <row r="800" ht="12.75" customHeight="1">
      <c r="F800" s="70"/>
      <c r="G800" s="70"/>
      <c r="H800" s="70"/>
      <c r="P800" s="70"/>
      <c r="Q800" s="70"/>
    </row>
    <row r="801" ht="12.75" customHeight="1">
      <c r="F801" s="70"/>
      <c r="G801" s="70"/>
      <c r="H801" s="70"/>
      <c r="P801" s="70"/>
      <c r="Q801" s="70"/>
    </row>
    <row r="802" ht="12.75" customHeight="1">
      <c r="F802" s="70"/>
      <c r="G802" s="70"/>
      <c r="H802" s="70"/>
      <c r="P802" s="70"/>
      <c r="Q802" s="70"/>
    </row>
    <row r="803" ht="12.75" customHeight="1">
      <c r="F803" s="70"/>
      <c r="G803" s="70"/>
      <c r="H803" s="70"/>
      <c r="P803" s="70"/>
      <c r="Q803" s="70"/>
    </row>
    <row r="804" ht="12.75" customHeight="1">
      <c r="F804" s="70"/>
      <c r="G804" s="70"/>
      <c r="H804" s="70"/>
      <c r="P804" s="70"/>
      <c r="Q804" s="70"/>
    </row>
    <row r="805" ht="12.75" customHeight="1">
      <c r="F805" s="70"/>
      <c r="G805" s="70"/>
      <c r="H805" s="70"/>
      <c r="P805" s="70"/>
      <c r="Q805" s="70"/>
    </row>
    <row r="806" ht="12.75" customHeight="1">
      <c r="F806" s="70"/>
      <c r="G806" s="70"/>
      <c r="H806" s="70"/>
      <c r="P806" s="70"/>
      <c r="Q806" s="70"/>
    </row>
    <row r="807" ht="12.75" customHeight="1">
      <c r="F807" s="70"/>
      <c r="G807" s="70"/>
      <c r="H807" s="70"/>
      <c r="P807" s="70"/>
      <c r="Q807" s="70"/>
    </row>
    <row r="808" ht="12.75" customHeight="1">
      <c r="F808" s="70"/>
      <c r="G808" s="70"/>
      <c r="H808" s="70"/>
      <c r="P808" s="70"/>
      <c r="Q808" s="70"/>
    </row>
    <row r="809" ht="12.75" customHeight="1">
      <c r="F809" s="70"/>
      <c r="G809" s="70"/>
      <c r="H809" s="70"/>
      <c r="P809" s="70"/>
      <c r="Q809" s="70"/>
    </row>
    <row r="810" ht="12.75" customHeight="1">
      <c r="F810" s="70"/>
      <c r="G810" s="70"/>
      <c r="H810" s="70"/>
      <c r="P810" s="70"/>
      <c r="Q810" s="70"/>
    </row>
    <row r="811" ht="12.75" customHeight="1">
      <c r="F811" s="70"/>
      <c r="G811" s="70"/>
      <c r="H811" s="70"/>
      <c r="P811" s="70"/>
      <c r="Q811" s="70"/>
    </row>
    <row r="812" ht="12.75" customHeight="1">
      <c r="F812" s="70"/>
      <c r="G812" s="70"/>
      <c r="H812" s="70"/>
      <c r="P812" s="70"/>
      <c r="Q812" s="70"/>
    </row>
    <row r="813" ht="12.75" customHeight="1">
      <c r="F813" s="70"/>
      <c r="G813" s="70"/>
      <c r="H813" s="70"/>
      <c r="P813" s="70"/>
      <c r="Q813" s="70"/>
    </row>
    <row r="814" ht="12.75" customHeight="1">
      <c r="F814" s="70"/>
      <c r="G814" s="70"/>
      <c r="H814" s="70"/>
      <c r="P814" s="70"/>
      <c r="Q814" s="70"/>
    </row>
    <row r="815" ht="12.75" customHeight="1">
      <c r="F815" s="70"/>
      <c r="G815" s="70"/>
      <c r="H815" s="70"/>
      <c r="P815" s="70"/>
      <c r="Q815" s="70"/>
    </row>
    <row r="816" ht="12.75" customHeight="1">
      <c r="F816" s="70"/>
      <c r="G816" s="70"/>
      <c r="H816" s="70"/>
      <c r="P816" s="70"/>
      <c r="Q816" s="70"/>
    </row>
    <row r="817" ht="12.75" customHeight="1">
      <c r="F817" s="70"/>
      <c r="G817" s="70"/>
      <c r="H817" s="70"/>
      <c r="P817" s="70"/>
      <c r="Q817" s="70"/>
    </row>
    <row r="818" ht="12.75" customHeight="1">
      <c r="F818" s="70"/>
      <c r="G818" s="70"/>
      <c r="H818" s="70"/>
      <c r="P818" s="70"/>
      <c r="Q818" s="70"/>
    </row>
    <row r="819" ht="12.75" customHeight="1">
      <c r="F819" s="70"/>
      <c r="G819" s="70"/>
      <c r="H819" s="70"/>
      <c r="P819" s="70"/>
      <c r="Q819" s="70"/>
    </row>
    <row r="820" ht="12.75" customHeight="1">
      <c r="F820" s="70"/>
      <c r="G820" s="70"/>
      <c r="H820" s="70"/>
      <c r="P820" s="70"/>
      <c r="Q820" s="70"/>
    </row>
    <row r="821" ht="12.75" customHeight="1">
      <c r="F821" s="70"/>
      <c r="G821" s="70"/>
      <c r="H821" s="70"/>
      <c r="P821" s="70"/>
      <c r="Q821" s="70"/>
    </row>
    <row r="822" ht="12.75" customHeight="1">
      <c r="F822" s="70"/>
      <c r="G822" s="70"/>
      <c r="H822" s="70"/>
      <c r="P822" s="70"/>
      <c r="Q822" s="70"/>
    </row>
    <row r="823" ht="12.75" customHeight="1">
      <c r="F823" s="70"/>
      <c r="G823" s="70"/>
      <c r="H823" s="70"/>
      <c r="P823" s="70"/>
      <c r="Q823" s="70"/>
    </row>
    <row r="824" ht="12.75" customHeight="1">
      <c r="F824" s="70"/>
      <c r="G824" s="70"/>
      <c r="H824" s="70"/>
      <c r="P824" s="70"/>
      <c r="Q824" s="70"/>
    </row>
    <row r="825" ht="12.75" customHeight="1">
      <c r="F825" s="70"/>
      <c r="G825" s="70"/>
      <c r="H825" s="70"/>
      <c r="P825" s="70"/>
      <c r="Q825" s="70"/>
    </row>
    <row r="826" ht="12.75" customHeight="1">
      <c r="F826" s="70"/>
      <c r="G826" s="70"/>
      <c r="H826" s="70"/>
      <c r="P826" s="70"/>
      <c r="Q826" s="70"/>
    </row>
    <row r="827" ht="12.75" customHeight="1">
      <c r="F827" s="70"/>
      <c r="G827" s="70"/>
      <c r="H827" s="70"/>
      <c r="P827" s="70"/>
      <c r="Q827" s="70"/>
    </row>
    <row r="828" ht="12.75" customHeight="1">
      <c r="F828" s="70"/>
      <c r="G828" s="70"/>
      <c r="H828" s="70"/>
      <c r="P828" s="70"/>
      <c r="Q828" s="70"/>
    </row>
    <row r="829" ht="12.75" customHeight="1">
      <c r="F829" s="70"/>
      <c r="G829" s="70"/>
      <c r="H829" s="70"/>
      <c r="P829" s="70"/>
      <c r="Q829" s="70"/>
    </row>
    <row r="830" ht="12.75" customHeight="1">
      <c r="F830" s="70"/>
      <c r="G830" s="70"/>
      <c r="H830" s="70"/>
      <c r="P830" s="70"/>
      <c r="Q830" s="70"/>
    </row>
    <row r="831" ht="12.75" customHeight="1">
      <c r="F831" s="70"/>
      <c r="G831" s="70"/>
      <c r="H831" s="70"/>
      <c r="P831" s="70"/>
      <c r="Q831" s="70"/>
    </row>
    <row r="832" ht="12.75" customHeight="1">
      <c r="F832" s="70"/>
      <c r="G832" s="70"/>
      <c r="H832" s="70"/>
      <c r="P832" s="70"/>
      <c r="Q832" s="70"/>
    </row>
    <row r="833" ht="12.75" customHeight="1">
      <c r="F833" s="70"/>
      <c r="G833" s="70"/>
      <c r="H833" s="70"/>
      <c r="P833" s="70"/>
      <c r="Q833" s="70"/>
    </row>
    <row r="834" ht="12.75" customHeight="1">
      <c r="F834" s="70"/>
      <c r="G834" s="70"/>
      <c r="H834" s="70"/>
      <c r="P834" s="70"/>
      <c r="Q834" s="70"/>
    </row>
    <row r="835" ht="12.75" customHeight="1">
      <c r="F835" s="70"/>
      <c r="G835" s="70"/>
      <c r="H835" s="70"/>
      <c r="P835" s="70"/>
      <c r="Q835" s="70"/>
    </row>
    <row r="836" ht="12.75" customHeight="1">
      <c r="F836" s="70"/>
      <c r="G836" s="70"/>
      <c r="H836" s="70"/>
      <c r="P836" s="70"/>
      <c r="Q836" s="70"/>
    </row>
    <row r="837" ht="12.75" customHeight="1">
      <c r="F837" s="70"/>
      <c r="G837" s="70"/>
      <c r="H837" s="70"/>
      <c r="P837" s="70"/>
      <c r="Q837" s="70"/>
    </row>
    <row r="838" ht="12.75" customHeight="1">
      <c r="F838" s="70"/>
      <c r="G838" s="70"/>
      <c r="H838" s="70"/>
      <c r="P838" s="70"/>
      <c r="Q838" s="70"/>
    </row>
    <row r="839" ht="12.75" customHeight="1">
      <c r="F839" s="70"/>
      <c r="G839" s="70"/>
      <c r="H839" s="70"/>
      <c r="P839" s="70"/>
      <c r="Q839" s="70"/>
    </row>
    <row r="840" ht="12.75" customHeight="1">
      <c r="F840" s="70"/>
      <c r="G840" s="70"/>
      <c r="H840" s="70"/>
      <c r="P840" s="70"/>
      <c r="Q840" s="70"/>
    </row>
    <row r="841" ht="12.75" customHeight="1">
      <c r="F841" s="70"/>
      <c r="G841" s="70"/>
      <c r="H841" s="70"/>
      <c r="P841" s="70"/>
      <c r="Q841" s="70"/>
    </row>
    <row r="842" ht="12.75" customHeight="1">
      <c r="F842" s="70"/>
      <c r="G842" s="70"/>
      <c r="H842" s="70"/>
      <c r="P842" s="70"/>
      <c r="Q842" s="70"/>
    </row>
    <row r="843" ht="12.75" customHeight="1">
      <c r="F843" s="70"/>
      <c r="G843" s="70"/>
      <c r="H843" s="70"/>
      <c r="P843" s="70"/>
      <c r="Q843" s="70"/>
    </row>
    <row r="844" ht="12.75" customHeight="1">
      <c r="F844" s="70"/>
      <c r="G844" s="70"/>
      <c r="H844" s="70"/>
      <c r="P844" s="70"/>
      <c r="Q844" s="70"/>
    </row>
    <row r="845" ht="12.75" customHeight="1">
      <c r="F845" s="70"/>
      <c r="G845" s="70"/>
      <c r="H845" s="70"/>
      <c r="P845" s="70"/>
      <c r="Q845" s="70"/>
    </row>
    <row r="846" ht="12.75" customHeight="1">
      <c r="F846" s="70"/>
      <c r="G846" s="70"/>
      <c r="H846" s="70"/>
      <c r="P846" s="70"/>
      <c r="Q846" s="70"/>
    </row>
    <row r="847" ht="12.75" customHeight="1">
      <c r="F847" s="70"/>
      <c r="G847" s="70"/>
      <c r="H847" s="70"/>
      <c r="P847" s="70"/>
      <c r="Q847" s="70"/>
    </row>
    <row r="848" ht="12.75" customHeight="1">
      <c r="F848" s="70"/>
      <c r="G848" s="70"/>
      <c r="H848" s="70"/>
      <c r="P848" s="70"/>
      <c r="Q848" s="70"/>
    </row>
    <row r="849" ht="12.75" customHeight="1">
      <c r="F849" s="70"/>
      <c r="G849" s="70"/>
      <c r="H849" s="70"/>
      <c r="P849" s="70"/>
      <c r="Q849" s="70"/>
    </row>
    <row r="850" ht="12.75" customHeight="1">
      <c r="F850" s="70"/>
      <c r="G850" s="70"/>
      <c r="H850" s="70"/>
      <c r="P850" s="70"/>
      <c r="Q850" s="70"/>
    </row>
    <row r="851" ht="12.75" customHeight="1">
      <c r="F851" s="70"/>
      <c r="G851" s="70"/>
      <c r="H851" s="70"/>
      <c r="P851" s="70"/>
      <c r="Q851" s="70"/>
    </row>
    <row r="852" ht="12.75" customHeight="1">
      <c r="F852" s="70"/>
      <c r="G852" s="70"/>
      <c r="H852" s="70"/>
      <c r="P852" s="70"/>
      <c r="Q852" s="70"/>
    </row>
    <row r="853" ht="12.75" customHeight="1">
      <c r="F853" s="70"/>
      <c r="G853" s="70"/>
      <c r="H853" s="70"/>
      <c r="P853" s="70"/>
      <c r="Q853" s="70"/>
    </row>
    <row r="854" ht="12.75" customHeight="1">
      <c r="F854" s="70"/>
      <c r="G854" s="70"/>
      <c r="H854" s="70"/>
      <c r="P854" s="70"/>
      <c r="Q854" s="70"/>
    </row>
    <row r="855" ht="12.75" customHeight="1">
      <c r="F855" s="70"/>
      <c r="G855" s="70"/>
      <c r="H855" s="70"/>
      <c r="P855" s="70"/>
      <c r="Q855" s="70"/>
    </row>
    <row r="856" ht="12.75" customHeight="1">
      <c r="F856" s="70"/>
      <c r="G856" s="70"/>
      <c r="H856" s="70"/>
      <c r="P856" s="70"/>
      <c r="Q856" s="70"/>
    </row>
    <row r="857" ht="12.75" customHeight="1">
      <c r="F857" s="70"/>
      <c r="G857" s="70"/>
      <c r="H857" s="70"/>
      <c r="P857" s="70"/>
      <c r="Q857" s="70"/>
    </row>
    <row r="858" ht="12.75" customHeight="1">
      <c r="F858" s="70"/>
      <c r="G858" s="70"/>
      <c r="H858" s="70"/>
      <c r="P858" s="70"/>
      <c r="Q858" s="70"/>
    </row>
    <row r="859" ht="12.75" customHeight="1">
      <c r="F859" s="70"/>
      <c r="G859" s="70"/>
      <c r="H859" s="70"/>
      <c r="P859" s="70"/>
      <c r="Q859" s="70"/>
    </row>
    <row r="860" ht="12.75" customHeight="1">
      <c r="F860" s="70"/>
      <c r="G860" s="70"/>
      <c r="H860" s="70"/>
      <c r="P860" s="70"/>
      <c r="Q860" s="70"/>
    </row>
    <row r="861" ht="12.75" customHeight="1">
      <c r="F861" s="70"/>
      <c r="G861" s="70"/>
      <c r="H861" s="70"/>
      <c r="P861" s="70"/>
      <c r="Q861" s="70"/>
    </row>
    <row r="862" ht="12.75" customHeight="1">
      <c r="F862" s="70"/>
      <c r="G862" s="70"/>
      <c r="H862" s="70"/>
      <c r="P862" s="70"/>
      <c r="Q862" s="70"/>
    </row>
    <row r="863" ht="12.75" customHeight="1">
      <c r="F863" s="70"/>
      <c r="G863" s="70"/>
      <c r="H863" s="70"/>
      <c r="P863" s="70"/>
      <c r="Q863" s="70"/>
    </row>
    <row r="864" ht="12.75" customHeight="1">
      <c r="F864" s="70"/>
      <c r="G864" s="70"/>
      <c r="H864" s="70"/>
      <c r="P864" s="70"/>
      <c r="Q864" s="70"/>
    </row>
    <row r="865" ht="12.75" customHeight="1">
      <c r="F865" s="70"/>
      <c r="G865" s="70"/>
      <c r="H865" s="70"/>
      <c r="P865" s="70"/>
      <c r="Q865" s="70"/>
    </row>
    <row r="866" ht="12.75" customHeight="1">
      <c r="F866" s="70"/>
      <c r="G866" s="70"/>
      <c r="H866" s="70"/>
      <c r="P866" s="70"/>
      <c r="Q866" s="70"/>
    </row>
    <row r="867" ht="12.75" customHeight="1">
      <c r="F867" s="70"/>
      <c r="G867" s="70"/>
      <c r="H867" s="70"/>
      <c r="P867" s="70"/>
      <c r="Q867" s="70"/>
    </row>
    <row r="868" ht="12.75" customHeight="1">
      <c r="F868" s="70"/>
      <c r="G868" s="70"/>
      <c r="H868" s="70"/>
      <c r="P868" s="70"/>
      <c r="Q868" s="70"/>
    </row>
    <row r="869" ht="12.75" customHeight="1">
      <c r="F869" s="70"/>
      <c r="G869" s="70"/>
      <c r="H869" s="70"/>
      <c r="P869" s="70"/>
      <c r="Q869" s="70"/>
    </row>
    <row r="870" ht="12.75" customHeight="1">
      <c r="F870" s="70"/>
      <c r="G870" s="70"/>
      <c r="H870" s="70"/>
      <c r="P870" s="70"/>
      <c r="Q870" s="70"/>
    </row>
    <row r="871" ht="12.75" customHeight="1">
      <c r="F871" s="70"/>
      <c r="G871" s="70"/>
      <c r="H871" s="70"/>
      <c r="P871" s="70"/>
      <c r="Q871" s="70"/>
    </row>
    <row r="872" ht="12.75" customHeight="1">
      <c r="F872" s="70"/>
      <c r="G872" s="70"/>
      <c r="H872" s="70"/>
      <c r="P872" s="70"/>
      <c r="Q872" s="70"/>
    </row>
    <row r="873" ht="12.75" customHeight="1">
      <c r="F873" s="70"/>
      <c r="G873" s="70"/>
      <c r="H873" s="70"/>
      <c r="P873" s="70"/>
      <c r="Q873" s="70"/>
    </row>
    <row r="874" ht="12.75" customHeight="1">
      <c r="F874" s="70"/>
      <c r="G874" s="70"/>
      <c r="H874" s="70"/>
      <c r="P874" s="70"/>
      <c r="Q874" s="70"/>
    </row>
    <row r="875" ht="12.75" customHeight="1">
      <c r="F875" s="70"/>
      <c r="G875" s="70"/>
      <c r="H875" s="70"/>
      <c r="P875" s="70"/>
      <c r="Q875" s="70"/>
    </row>
    <row r="876" ht="12.75" customHeight="1">
      <c r="F876" s="70"/>
      <c r="G876" s="70"/>
      <c r="H876" s="70"/>
      <c r="P876" s="70"/>
      <c r="Q876" s="70"/>
    </row>
    <row r="877" ht="12.75" customHeight="1">
      <c r="F877" s="70"/>
      <c r="G877" s="70"/>
      <c r="H877" s="70"/>
      <c r="P877" s="70"/>
      <c r="Q877" s="70"/>
    </row>
    <row r="878" ht="12.75" customHeight="1">
      <c r="F878" s="70"/>
      <c r="G878" s="70"/>
      <c r="H878" s="70"/>
      <c r="P878" s="70"/>
      <c r="Q878" s="70"/>
    </row>
    <row r="879" ht="12.75" customHeight="1">
      <c r="F879" s="70"/>
      <c r="G879" s="70"/>
      <c r="H879" s="70"/>
      <c r="P879" s="70"/>
      <c r="Q879" s="70"/>
    </row>
    <row r="880" ht="12.75" customHeight="1">
      <c r="F880" s="70"/>
      <c r="G880" s="70"/>
      <c r="H880" s="70"/>
      <c r="P880" s="70"/>
      <c r="Q880" s="70"/>
    </row>
    <row r="881" ht="12.75" customHeight="1">
      <c r="F881" s="70"/>
      <c r="G881" s="70"/>
      <c r="H881" s="70"/>
      <c r="P881" s="70"/>
      <c r="Q881" s="70"/>
    </row>
    <row r="882" ht="12.75" customHeight="1">
      <c r="F882" s="70"/>
      <c r="G882" s="70"/>
      <c r="H882" s="70"/>
      <c r="P882" s="70"/>
      <c r="Q882" s="70"/>
    </row>
    <row r="883" ht="12.75" customHeight="1">
      <c r="F883" s="70"/>
      <c r="G883" s="70"/>
      <c r="H883" s="70"/>
      <c r="P883" s="70"/>
      <c r="Q883" s="70"/>
    </row>
    <row r="884" ht="12.75" customHeight="1">
      <c r="F884" s="70"/>
      <c r="G884" s="70"/>
      <c r="H884" s="70"/>
      <c r="P884" s="70"/>
      <c r="Q884" s="70"/>
    </row>
    <row r="885" ht="12.75" customHeight="1">
      <c r="F885" s="70"/>
      <c r="G885" s="70"/>
      <c r="H885" s="70"/>
      <c r="P885" s="70"/>
      <c r="Q885" s="70"/>
    </row>
    <row r="886" ht="12.75" customHeight="1">
      <c r="F886" s="70"/>
      <c r="G886" s="70"/>
      <c r="H886" s="70"/>
      <c r="P886" s="70"/>
      <c r="Q886" s="70"/>
    </row>
    <row r="887" ht="12.75" customHeight="1">
      <c r="F887" s="70"/>
      <c r="G887" s="70"/>
      <c r="H887" s="70"/>
      <c r="P887" s="70"/>
      <c r="Q887" s="70"/>
    </row>
    <row r="888" ht="12.75" customHeight="1">
      <c r="F888" s="70"/>
      <c r="G888" s="70"/>
      <c r="H888" s="70"/>
      <c r="P888" s="70"/>
      <c r="Q888" s="70"/>
    </row>
    <row r="889" ht="12.75" customHeight="1">
      <c r="F889" s="70"/>
      <c r="G889" s="70"/>
      <c r="H889" s="70"/>
      <c r="P889" s="70"/>
      <c r="Q889" s="70"/>
    </row>
    <row r="890" ht="12.75" customHeight="1">
      <c r="F890" s="70"/>
      <c r="G890" s="70"/>
      <c r="H890" s="70"/>
      <c r="P890" s="70"/>
      <c r="Q890" s="70"/>
    </row>
    <row r="891" ht="12.75" customHeight="1">
      <c r="F891" s="70"/>
      <c r="G891" s="70"/>
      <c r="H891" s="70"/>
      <c r="P891" s="70"/>
      <c r="Q891" s="70"/>
    </row>
    <row r="892" ht="12.75" customHeight="1">
      <c r="F892" s="70"/>
      <c r="G892" s="70"/>
      <c r="H892" s="70"/>
      <c r="P892" s="70"/>
      <c r="Q892" s="70"/>
    </row>
    <row r="893" ht="12.75" customHeight="1">
      <c r="F893" s="70"/>
      <c r="G893" s="70"/>
      <c r="H893" s="70"/>
      <c r="P893" s="70"/>
      <c r="Q893" s="70"/>
    </row>
    <row r="894" ht="12.75" customHeight="1">
      <c r="F894" s="70"/>
      <c r="G894" s="70"/>
      <c r="H894" s="70"/>
      <c r="P894" s="70"/>
      <c r="Q894" s="70"/>
    </row>
    <row r="895" ht="12.75" customHeight="1">
      <c r="F895" s="70"/>
      <c r="G895" s="70"/>
      <c r="H895" s="70"/>
      <c r="P895" s="70"/>
      <c r="Q895" s="70"/>
    </row>
    <row r="896" ht="12.75" customHeight="1">
      <c r="F896" s="70"/>
      <c r="G896" s="70"/>
      <c r="H896" s="70"/>
      <c r="P896" s="70"/>
      <c r="Q896" s="70"/>
    </row>
    <row r="897" ht="12.75" customHeight="1">
      <c r="F897" s="70"/>
      <c r="G897" s="70"/>
      <c r="H897" s="70"/>
      <c r="P897" s="70"/>
      <c r="Q897" s="70"/>
    </row>
    <row r="898" ht="12.75" customHeight="1">
      <c r="F898" s="70"/>
      <c r="G898" s="70"/>
      <c r="H898" s="70"/>
      <c r="P898" s="70"/>
      <c r="Q898" s="70"/>
    </row>
    <row r="899" ht="12.75" customHeight="1">
      <c r="F899" s="70"/>
      <c r="G899" s="70"/>
      <c r="H899" s="70"/>
      <c r="P899" s="70"/>
      <c r="Q899" s="70"/>
    </row>
    <row r="900" ht="12.75" customHeight="1">
      <c r="F900" s="70"/>
      <c r="G900" s="70"/>
      <c r="H900" s="70"/>
      <c r="P900" s="70"/>
      <c r="Q900" s="70"/>
    </row>
    <row r="901" ht="12.75" customHeight="1">
      <c r="F901" s="70"/>
      <c r="G901" s="70"/>
      <c r="H901" s="70"/>
      <c r="P901" s="70"/>
      <c r="Q901" s="70"/>
    </row>
    <row r="902" ht="12.75" customHeight="1">
      <c r="F902" s="70"/>
      <c r="G902" s="70"/>
      <c r="H902" s="70"/>
      <c r="P902" s="70"/>
      <c r="Q902" s="70"/>
    </row>
    <row r="903" ht="12.75" customHeight="1">
      <c r="F903" s="70"/>
      <c r="G903" s="70"/>
      <c r="H903" s="70"/>
      <c r="P903" s="70"/>
      <c r="Q903" s="70"/>
    </row>
    <row r="904" ht="12.75" customHeight="1">
      <c r="F904" s="70"/>
      <c r="G904" s="70"/>
      <c r="H904" s="70"/>
      <c r="P904" s="70"/>
      <c r="Q904" s="70"/>
    </row>
    <row r="905" ht="12.75" customHeight="1">
      <c r="F905" s="70"/>
      <c r="G905" s="70"/>
      <c r="H905" s="70"/>
      <c r="P905" s="70"/>
      <c r="Q905" s="70"/>
    </row>
    <row r="906" ht="12.75" customHeight="1">
      <c r="F906" s="70"/>
      <c r="G906" s="70"/>
      <c r="H906" s="70"/>
      <c r="P906" s="70"/>
      <c r="Q906" s="70"/>
    </row>
    <row r="907" ht="12.75" customHeight="1">
      <c r="F907" s="70"/>
      <c r="G907" s="70"/>
      <c r="H907" s="70"/>
      <c r="P907" s="70"/>
      <c r="Q907" s="70"/>
    </row>
    <row r="908" ht="12.75" customHeight="1">
      <c r="F908" s="70"/>
      <c r="G908" s="70"/>
      <c r="H908" s="70"/>
      <c r="P908" s="70"/>
      <c r="Q908" s="70"/>
    </row>
    <row r="909" ht="12.75" customHeight="1">
      <c r="F909" s="70"/>
      <c r="G909" s="70"/>
      <c r="H909" s="70"/>
      <c r="P909" s="70"/>
      <c r="Q909" s="70"/>
    </row>
    <row r="910" ht="12.75" customHeight="1">
      <c r="F910" s="70"/>
      <c r="G910" s="70"/>
      <c r="H910" s="70"/>
      <c r="P910" s="70"/>
      <c r="Q910" s="70"/>
    </row>
    <row r="911" ht="12.75" customHeight="1">
      <c r="F911" s="70"/>
      <c r="G911" s="70"/>
      <c r="H911" s="70"/>
      <c r="P911" s="70"/>
      <c r="Q911" s="70"/>
    </row>
    <row r="912" ht="12.75" customHeight="1">
      <c r="F912" s="70"/>
      <c r="G912" s="70"/>
      <c r="H912" s="70"/>
      <c r="P912" s="70"/>
      <c r="Q912" s="70"/>
    </row>
    <row r="913" ht="12.75" customHeight="1">
      <c r="F913" s="70"/>
      <c r="G913" s="70"/>
      <c r="H913" s="70"/>
      <c r="P913" s="70"/>
      <c r="Q913" s="70"/>
    </row>
    <row r="914" ht="12.75" customHeight="1">
      <c r="F914" s="70"/>
      <c r="G914" s="70"/>
      <c r="H914" s="70"/>
      <c r="P914" s="70"/>
      <c r="Q914" s="70"/>
    </row>
    <row r="915" ht="12.75" customHeight="1">
      <c r="F915" s="70"/>
      <c r="G915" s="70"/>
      <c r="H915" s="70"/>
      <c r="P915" s="70"/>
      <c r="Q915" s="70"/>
    </row>
    <row r="916" ht="12.75" customHeight="1">
      <c r="F916" s="70"/>
      <c r="G916" s="70"/>
      <c r="H916" s="70"/>
      <c r="P916" s="70"/>
      <c r="Q916" s="70"/>
    </row>
    <row r="917" ht="12.75" customHeight="1">
      <c r="F917" s="70"/>
      <c r="G917" s="70"/>
      <c r="H917" s="70"/>
      <c r="P917" s="70"/>
      <c r="Q917" s="70"/>
    </row>
    <row r="918" ht="12.75" customHeight="1">
      <c r="F918" s="70"/>
      <c r="G918" s="70"/>
      <c r="H918" s="70"/>
      <c r="P918" s="70"/>
      <c r="Q918" s="70"/>
    </row>
    <row r="919" ht="12.75" customHeight="1">
      <c r="F919" s="70"/>
      <c r="G919" s="70"/>
      <c r="H919" s="70"/>
      <c r="P919" s="70"/>
      <c r="Q919" s="70"/>
    </row>
    <row r="920" ht="12.75" customHeight="1">
      <c r="F920" s="70"/>
      <c r="G920" s="70"/>
      <c r="H920" s="70"/>
      <c r="P920" s="70"/>
      <c r="Q920" s="70"/>
    </row>
    <row r="921" ht="12.75" customHeight="1">
      <c r="F921" s="70"/>
      <c r="G921" s="70"/>
      <c r="H921" s="70"/>
      <c r="P921" s="70"/>
      <c r="Q921" s="70"/>
    </row>
    <row r="922" ht="12.75" customHeight="1">
      <c r="F922" s="70"/>
      <c r="G922" s="70"/>
      <c r="H922" s="70"/>
      <c r="P922" s="70"/>
      <c r="Q922" s="70"/>
    </row>
    <row r="923" ht="12.75" customHeight="1">
      <c r="F923" s="70"/>
      <c r="G923" s="70"/>
      <c r="H923" s="70"/>
      <c r="P923" s="70"/>
      <c r="Q923" s="70"/>
    </row>
    <row r="924" ht="12.75" customHeight="1">
      <c r="F924" s="70"/>
      <c r="G924" s="70"/>
      <c r="H924" s="70"/>
      <c r="P924" s="70"/>
      <c r="Q924" s="70"/>
    </row>
    <row r="925" ht="12.75" customHeight="1">
      <c r="F925" s="70"/>
      <c r="G925" s="70"/>
      <c r="H925" s="70"/>
      <c r="P925" s="70"/>
      <c r="Q925" s="70"/>
    </row>
    <row r="926" ht="12.75" customHeight="1">
      <c r="F926" s="70"/>
      <c r="G926" s="70"/>
      <c r="H926" s="70"/>
      <c r="P926" s="70"/>
      <c r="Q926" s="70"/>
    </row>
    <row r="927" ht="12.75" customHeight="1">
      <c r="F927" s="70"/>
      <c r="G927" s="70"/>
      <c r="H927" s="70"/>
      <c r="P927" s="70"/>
      <c r="Q927" s="70"/>
    </row>
    <row r="928" ht="12.75" customHeight="1">
      <c r="F928" s="70"/>
      <c r="G928" s="70"/>
      <c r="H928" s="70"/>
      <c r="P928" s="70"/>
      <c r="Q928" s="70"/>
    </row>
    <row r="929" ht="12.75" customHeight="1">
      <c r="F929" s="70"/>
      <c r="G929" s="70"/>
      <c r="H929" s="70"/>
      <c r="P929" s="70"/>
      <c r="Q929" s="70"/>
    </row>
    <row r="930" ht="12.75" customHeight="1">
      <c r="F930" s="70"/>
      <c r="G930" s="70"/>
      <c r="H930" s="70"/>
      <c r="P930" s="70"/>
      <c r="Q930" s="70"/>
    </row>
    <row r="931" ht="12.75" customHeight="1">
      <c r="F931" s="70"/>
      <c r="G931" s="70"/>
      <c r="H931" s="70"/>
      <c r="P931" s="70"/>
      <c r="Q931" s="70"/>
    </row>
    <row r="932" ht="12.75" customHeight="1">
      <c r="F932" s="70"/>
      <c r="G932" s="70"/>
      <c r="H932" s="70"/>
      <c r="P932" s="70"/>
      <c r="Q932" s="70"/>
    </row>
    <row r="933" ht="12.75" customHeight="1">
      <c r="F933" s="70"/>
      <c r="G933" s="70"/>
      <c r="H933" s="70"/>
      <c r="P933" s="70"/>
      <c r="Q933" s="70"/>
    </row>
    <row r="934" ht="12.75" customHeight="1">
      <c r="F934" s="70"/>
      <c r="G934" s="70"/>
      <c r="H934" s="70"/>
      <c r="P934" s="70"/>
      <c r="Q934" s="70"/>
    </row>
    <row r="935" ht="12.75" customHeight="1">
      <c r="F935" s="70"/>
      <c r="G935" s="70"/>
      <c r="H935" s="70"/>
      <c r="P935" s="70"/>
      <c r="Q935" s="70"/>
    </row>
    <row r="936" ht="12.75" customHeight="1">
      <c r="F936" s="70"/>
      <c r="G936" s="70"/>
      <c r="H936" s="70"/>
      <c r="P936" s="70"/>
      <c r="Q936" s="70"/>
    </row>
    <row r="937" ht="12.75" customHeight="1">
      <c r="F937" s="70"/>
      <c r="G937" s="70"/>
      <c r="H937" s="70"/>
      <c r="P937" s="70"/>
      <c r="Q937" s="70"/>
    </row>
    <row r="938" ht="12.75" customHeight="1">
      <c r="F938" s="70"/>
      <c r="G938" s="70"/>
      <c r="H938" s="70"/>
      <c r="P938" s="70"/>
      <c r="Q938" s="70"/>
    </row>
    <row r="939" ht="12.75" customHeight="1">
      <c r="F939" s="70"/>
      <c r="G939" s="70"/>
      <c r="H939" s="70"/>
      <c r="P939" s="70"/>
      <c r="Q939" s="70"/>
    </row>
    <row r="940" ht="12.75" customHeight="1">
      <c r="F940" s="70"/>
      <c r="G940" s="70"/>
      <c r="H940" s="70"/>
      <c r="P940" s="70"/>
      <c r="Q940" s="70"/>
    </row>
    <row r="941" ht="12.75" customHeight="1">
      <c r="F941" s="70"/>
      <c r="G941" s="70"/>
      <c r="H941" s="70"/>
      <c r="P941" s="70"/>
      <c r="Q941" s="70"/>
    </row>
    <row r="942" ht="12.75" customHeight="1">
      <c r="F942" s="70"/>
      <c r="G942" s="70"/>
      <c r="H942" s="70"/>
      <c r="P942" s="70"/>
      <c r="Q942" s="70"/>
    </row>
    <row r="943" ht="12.75" customHeight="1">
      <c r="F943" s="70"/>
      <c r="G943" s="70"/>
      <c r="H943" s="70"/>
      <c r="P943" s="70"/>
      <c r="Q943" s="70"/>
    </row>
    <row r="944" ht="12.75" customHeight="1">
      <c r="F944" s="70"/>
      <c r="G944" s="70"/>
      <c r="H944" s="70"/>
      <c r="P944" s="70"/>
      <c r="Q944" s="70"/>
    </row>
    <row r="945" ht="12.75" customHeight="1">
      <c r="F945" s="70"/>
      <c r="G945" s="70"/>
      <c r="H945" s="70"/>
      <c r="P945" s="70"/>
      <c r="Q945" s="70"/>
    </row>
    <row r="946" ht="12.75" customHeight="1">
      <c r="F946" s="70"/>
      <c r="G946" s="70"/>
      <c r="H946" s="70"/>
      <c r="P946" s="70"/>
      <c r="Q946" s="70"/>
    </row>
    <row r="947" ht="12.75" customHeight="1">
      <c r="F947" s="70"/>
      <c r="G947" s="70"/>
      <c r="H947" s="70"/>
      <c r="P947" s="70"/>
      <c r="Q947" s="70"/>
    </row>
    <row r="948" ht="12.75" customHeight="1">
      <c r="F948" s="70"/>
      <c r="G948" s="70"/>
      <c r="H948" s="70"/>
      <c r="P948" s="70"/>
      <c r="Q948" s="70"/>
    </row>
    <row r="949" ht="12.75" customHeight="1">
      <c r="F949" s="70"/>
      <c r="G949" s="70"/>
      <c r="H949" s="70"/>
      <c r="P949" s="70"/>
      <c r="Q949" s="70"/>
    </row>
    <row r="950" ht="12.75" customHeight="1">
      <c r="F950" s="70"/>
      <c r="G950" s="70"/>
      <c r="H950" s="70"/>
      <c r="P950" s="70"/>
      <c r="Q950" s="70"/>
    </row>
    <row r="951" ht="12.75" customHeight="1">
      <c r="F951" s="70"/>
      <c r="G951" s="70"/>
      <c r="H951" s="70"/>
      <c r="P951" s="70"/>
      <c r="Q951" s="70"/>
    </row>
    <row r="952" ht="12.75" customHeight="1">
      <c r="F952" s="70"/>
      <c r="G952" s="70"/>
      <c r="H952" s="70"/>
      <c r="P952" s="70"/>
      <c r="Q952" s="70"/>
    </row>
    <row r="953" ht="12.75" customHeight="1">
      <c r="F953" s="70"/>
      <c r="G953" s="70"/>
      <c r="H953" s="70"/>
      <c r="P953" s="70"/>
      <c r="Q953" s="70"/>
    </row>
    <row r="954" ht="12.75" customHeight="1">
      <c r="F954" s="70"/>
      <c r="G954" s="70"/>
      <c r="H954" s="70"/>
      <c r="P954" s="70"/>
      <c r="Q954" s="70"/>
    </row>
    <row r="955" ht="12.75" customHeight="1">
      <c r="F955" s="70"/>
      <c r="G955" s="70"/>
      <c r="H955" s="70"/>
      <c r="P955" s="70"/>
      <c r="Q955" s="70"/>
    </row>
    <row r="956" ht="12.75" customHeight="1">
      <c r="F956" s="70"/>
      <c r="G956" s="70"/>
      <c r="H956" s="70"/>
      <c r="P956" s="70"/>
      <c r="Q956" s="70"/>
    </row>
    <row r="957" ht="12.75" customHeight="1">
      <c r="F957" s="70"/>
      <c r="G957" s="70"/>
      <c r="H957" s="70"/>
      <c r="P957" s="70"/>
      <c r="Q957" s="70"/>
    </row>
    <row r="958" ht="12.75" customHeight="1">
      <c r="F958" s="70"/>
      <c r="G958" s="70"/>
      <c r="H958" s="70"/>
      <c r="P958" s="70"/>
      <c r="Q958" s="70"/>
    </row>
    <row r="959" ht="12.75" customHeight="1">
      <c r="F959" s="70"/>
      <c r="G959" s="70"/>
      <c r="H959" s="70"/>
      <c r="P959" s="70"/>
      <c r="Q959" s="70"/>
    </row>
    <row r="960" ht="12.75" customHeight="1">
      <c r="F960" s="70"/>
      <c r="G960" s="70"/>
      <c r="H960" s="70"/>
      <c r="P960" s="70"/>
      <c r="Q960" s="70"/>
    </row>
    <row r="961" ht="12.75" customHeight="1">
      <c r="F961" s="70"/>
      <c r="G961" s="70"/>
      <c r="H961" s="70"/>
      <c r="P961" s="70"/>
      <c r="Q961" s="70"/>
    </row>
    <row r="962" ht="12.75" customHeight="1">
      <c r="F962" s="70"/>
      <c r="G962" s="70"/>
      <c r="H962" s="70"/>
      <c r="P962" s="70"/>
      <c r="Q962" s="70"/>
    </row>
    <row r="963" ht="12.75" customHeight="1">
      <c r="F963" s="70"/>
      <c r="G963" s="70"/>
      <c r="H963" s="70"/>
      <c r="P963" s="70"/>
      <c r="Q963" s="70"/>
    </row>
    <row r="964" ht="12.75" customHeight="1">
      <c r="F964" s="70"/>
      <c r="G964" s="70"/>
      <c r="H964" s="70"/>
      <c r="P964" s="70"/>
      <c r="Q964" s="70"/>
    </row>
    <row r="965" ht="12.75" customHeight="1">
      <c r="F965" s="70"/>
      <c r="G965" s="70"/>
      <c r="H965" s="70"/>
      <c r="P965" s="70"/>
      <c r="Q965" s="70"/>
    </row>
    <row r="966" ht="12.75" customHeight="1">
      <c r="F966" s="70"/>
      <c r="G966" s="70"/>
      <c r="H966" s="70"/>
      <c r="P966" s="70"/>
      <c r="Q966" s="70"/>
    </row>
    <row r="967" ht="12.75" customHeight="1">
      <c r="F967" s="70"/>
      <c r="G967" s="70"/>
      <c r="H967" s="70"/>
      <c r="P967" s="70"/>
      <c r="Q967" s="70"/>
    </row>
    <row r="968" ht="12.75" customHeight="1">
      <c r="F968" s="70"/>
      <c r="G968" s="70"/>
      <c r="H968" s="70"/>
      <c r="P968" s="70"/>
      <c r="Q968" s="70"/>
    </row>
    <row r="969" ht="12.75" customHeight="1">
      <c r="F969" s="70"/>
      <c r="G969" s="70"/>
      <c r="H969" s="70"/>
      <c r="P969" s="70"/>
      <c r="Q969" s="70"/>
    </row>
    <row r="970" ht="12.75" customHeight="1">
      <c r="F970" s="70"/>
      <c r="G970" s="70"/>
      <c r="H970" s="70"/>
      <c r="P970" s="70"/>
      <c r="Q970" s="70"/>
    </row>
    <row r="971" ht="12.75" customHeight="1">
      <c r="F971" s="70"/>
      <c r="G971" s="70"/>
      <c r="H971" s="70"/>
      <c r="P971" s="70"/>
      <c r="Q971" s="70"/>
    </row>
    <row r="972" ht="12.75" customHeight="1">
      <c r="F972" s="70"/>
      <c r="G972" s="70"/>
      <c r="H972" s="70"/>
      <c r="P972" s="70"/>
      <c r="Q972" s="70"/>
    </row>
    <row r="973" ht="12.75" customHeight="1">
      <c r="F973" s="70"/>
      <c r="G973" s="70"/>
      <c r="H973" s="70"/>
      <c r="P973" s="70"/>
      <c r="Q973" s="70"/>
    </row>
    <row r="974" ht="12.75" customHeight="1">
      <c r="F974" s="70"/>
      <c r="G974" s="70"/>
      <c r="H974" s="70"/>
      <c r="P974" s="70"/>
      <c r="Q974" s="70"/>
    </row>
    <row r="975" ht="12.75" customHeight="1">
      <c r="F975" s="70"/>
      <c r="G975" s="70"/>
      <c r="H975" s="70"/>
      <c r="P975" s="70"/>
      <c r="Q975" s="70"/>
    </row>
    <row r="976" ht="12.75" customHeight="1">
      <c r="F976" s="70"/>
      <c r="G976" s="70"/>
      <c r="H976" s="70"/>
      <c r="P976" s="70"/>
      <c r="Q976" s="70"/>
    </row>
    <row r="977" ht="12.75" customHeight="1">
      <c r="F977" s="70"/>
      <c r="G977" s="70"/>
      <c r="H977" s="70"/>
      <c r="P977" s="70"/>
      <c r="Q977" s="70"/>
    </row>
    <row r="978" ht="12.75" customHeight="1">
      <c r="F978" s="70"/>
      <c r="G978" s="70"/>
      <c r="H978" s="70"/>
      <c r="P978" s="70"/>
      <c r="Q978" s="70"/>
    </row>
    <row r="979" ht="12.75" customHeight="1">
      <c r="F979" s="70"/>
      <c r="G979" s="70"/>
      <c r="H979" s="70"/>
      <c r="P979" s="70"/>
      <c r="Q979" s="70"/>
    </row>
    <row r="980" ht="12.75" customHeight="1">
      <c r="F980" s="70"/>
      <c r="G980" s="70"/>
      <c r="H980" s="70"/>
      <c r="P980" s="70"/>
      <c r="Q980" s="70"/>
    </row>
    <row r="981" ht="12.75" customHeight="1">
      <c r="F981" s="70"/>
      <c r="G981" s="70"/>
      <c r="H981" s="70"/>
      <c r="P981" s="70"/>
      <c r="Q981" s="70"/>
    </row>
    <row r="982" ht="12.75" customHeight="1">
      <c r="F982" s="70"/>
      <c r="G982" s="70"/>
      <c r="H982" s="70"/>
      <c r="P982" s="70"/>
      <c r="Q982" s="70"/>
    </row>
    <row r="983" ht="12.75" customHeight="1">
      <c r="F983" s="70"/>
      <c r="G983" s="70"/>
      <c r="H983" s="70"/>
      <c r="P983" s="70"/>
      <c r="Q983" s="70"/>
    </row>
    <row r="984" ht="12.75" customHeight="1">
      <c r="F984" s="70"/>
      <c r="G984" s="70"/>
      <c r="H984" s="70"/>
      <c r="P984" s="70"/>
      <c r="Q984" s="70"/>
    </row>
    <row r="985" ht="12.75" customHeight="1">
      <c r="F985" s="70"/>
      <c r="G985" s="70"/>
      <c r="H985" s="70"/>
      <c r="P985" s="70"/>
      <c r="Q985" s="70"/>
    </row>
    <row r="986" ht="12.75" customHeight="1">
      <c r="F986" s="70"/>
      <c r="G986" s="70"/>
      <c r="H986" s="70"/>
      <c r="P986" s="70"/>
      <c r="Q986" s="70"/>
    </row>
    <row r="987" ht="12.75" customHeight="1">
      <c r="F987" s="70"/>
      <c r="G987" s="70"/>
      <c r="H987" s="70"/>
      <c r="P987" s="70"/>
      <c r="Q987" s="70"/>
    </row>
    <row r="988" ht="12.75" customHeight="1">
      <c r="F988" s="70"/>
      <c r="G988" s="70"/>
      <c r="H988" s="70"/>
      <c r="P988" s="70"/>
      <c r="Q988" s="70"/>
    </row>
    <row r="989" ht="12.75" customHeight="1">
      <c r="F989" s="70"/>
      <c r="G989" s="70"/>
      <c r="H989" s="70"/>
      <c r="P989" s="70"/>
      <c r="Q989" s="70"/>
    </row>
    <row r="990" ht="12.75" customHeight="1">
      <c r="F990" s="70"/>
      <c r="G990" s="70"/>
      <c r="H990" s="70"/>
      <c r="P990" s="70"/>
      <c r="Q990" s="70"/>
    </row>
    <row r="991" ht="12.75" customHeight="1">
      <c r="F991" s="70"/>
      <c r="G991" s="70"/>
      <c r="H991" s="70"/>
      <c r="P991" s="70"/>
      <c r="Q991" s="70"/>
    </row>
    <row r="992" ht="12.75" customHeight="1">
      <c r="F992" s="70"/>
      <c r="G992" s="70"/>
      <c r="H992" s="70"/>
      <c r="P992" s="70"/>
      <c r="Q992" s="70"/>
    </row>
    <row r="993" ht="12.75" customHeight="1">
      <c r="F993" s="70"/>
      <c r="G993" s="70"/>
      <c r="H993" s="70"/>
      <c r="P993" s="70"/>
      <c r="Q993" s="70"/>
    </row>
    <row r="994" ht="12.75" customHeight="1">
      <c r="F994" s="70"/>
      <c r="G994" s="70"/>
      <c r="H994" s="70"/>
      <c r="P994" s="70"/>
      <c r="Q994" s="70"/>
    </row>
    <row r="995" ht="12.75" customHeight="1">
      <c r="F995" s="70"/>
      <c r="G995" s="70"/>
      <c r="H995" s="70"/>
      <c r="P995" s="70"/>
      <c r="Q995" s="70"/>
    </row>
    <row r="996" ht="12.75" customHeight="1">
      <c r="F996" s="70"/>
      <c r="G996" s="70"/>
      <c r="H996" s="70"/>
      <c r="P996" s="70"/>
      <c r="Q996" s="70"/>
    </row>
    <row r="997" ht="12.75" customHeight="1">
      <c r="F997" s="70"/>
      <c r="G997" s="70"/>
      <c r="H997" s="70"/>
      <c r="P997" s="70"/>
      <c r="Q997" s="70"/>
    </row>
    <row r="998" ht="12.75" customHeight="1">
      <c r="F998" s="70"/>
      <c r="G998" s="70"/>
      <c r="H998" s="70"/>
      <c r="P998" s="70"/>
      <c r="Q998" s="70"/>
    </row>
    <row r="999" ht="12.75" customHeight="1">
      <c r="F999" s="70"/>
      <c r="G999" s="70"/>
      <c r="H999" s="70"/>
      <c r="P999" s="70"/>
      <c r="Q999" s="70"/>
    </row>
    <row r="1000" ht="12.75" customHeight="1">
      <c r="F1000" s="70"/>
      <c r="G1000" s="70"/>
      <c r="H1000" s="70"/>
      <c r="P1000" s="70"/>
      <c r="Q1000" s="70"/>
    </row>
  </sheetData>
  <mergeCells count="3">
    <mergeCell ref="B3:H3"/>
    <mergeCell ref="L3:Q3"/>
    <mergeCell ref="B18:H18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8.5"/>
    <col customWidth="1" min="2" max="2" width="51.5"/>
    <col customWidth="1" min="3" max="3" width="12.5"/>
    <col customWidth="1" min="4" max="4" width="8.5"/>
    <col customWidth="1" min="5" max="5" width="15.5"/>
    <col customWidth="1" min="6" max="6" width="23.5"/>
    <col customWidth="1" min="7" max="7" width="11.5"/>
    <col customWidth="1" min="8" max="9" width="9.13"/>
    <col customWidth="1" min="10" max="10" width="10.0"/>
    <col customWidth="1" min="11" max="26" width="9.13"/>
  </cols>
  <sheetData>
    <row r="1" ht="12.75" customHeight="1">
      <c r="A1" s="78"/>
      <c r="B1" s="78"/>
      <c r="C1" s="80"/>
      <c r="D1" s="73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</row>
    <row r="2" ht="12.75" customHeight="1">
      <c r="A2" s="78"/>
      <c r="B2" s="81"/>
      <c r="C2" s="82"/>
      <c r="D2" s="7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</row>
    <row r="3" ht="12.75" customHeight="1">
      <c r="A3" s="78"/>
      <c r="B3" s="78" t="s">
        <v>320</v>
      </c>
      <c r="C3" s="83">
        <v>374.0</v>
      </c>
      <c r="D3" s="73" t="s">
        <v>19</v>
      </c>
      <c r="E3" s="84"/>
      <c r="F3" s="73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ht="12.75" customHeight="1">
      <c r="A4" s="78"/>
      <c r="B4" s="78" t="s">
        <v>321</v>
      </c>
      <c r="C4" s="85"/>
      <c r="D4" s="73" t="s">
        <v>322</v>
      </c>
      <c r="E4" s="84"/>
      <c r="F4" s="73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ht="12.75" customHeight="1">
      <c r="A5" s="78"/>
      <c r="B5" s="78" t="s">
        <v>323</v>
      </c>
      <c r="C5" s="83">
        <v>10.0</v>
      </c>
      <c r="D5" s="73" t="s">
        <v>324</v>
      </c>
      <c r="E5" s="84"/>
      <c r="F5" s="73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ht="12.75" customHeight="1">
      <c r="A6" s="78"/>
      <c r="B6" s="78" t="s">
        <v>325</v>
      </c>
      <c r="C6" s="83">
        <v>7.0</v>
      </c>
      <c r="D6" s="73" t="s">
        <v>324</v>
      </c>
      <c r="E6" s="86"/>
      <c r="F6" s="87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ht="12.75" customHeight="1">
      <c r="A7" s="78"/>
      <c r="B7" s="78" t="s">
        <v>326</v>
      </c>
      <c r="C7" s="83">
        <v>24.0</v>
      </c>
      <c r="D7" s="73" t="s">
        <v>324</v>
      </c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ht="12.75" customHeight="1">
      <c r="A8" s="78"/>
      <c r="B8" s="78"/>
      <c r="C8" s="80"/>
      <c r="D8" s="73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ht="24.75" customHeight="1">
      <c r="A9" s="88" t="s">
        <v>327</v>
      </c>
      <c r="B9" s="89" t="s">
        <v>328</v>
      </c>
      <c r="C9" s="90" t="s">
        <v>2</v>
      </c>
      <c r="D9" s="89" t="s">
        <v>3</v>
      </c>
      <c r="E9" s="91" t="s">
        <v>329</v>
      </c>
      <c r="F9" s="92" t="s">
        <v>330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ht="12.75" customHeight="1">
      <c r="A10" s="93">
        <v>8.0</v>
      </c>
      <c r="B10" s="94" t="s">
        <v>331</v>
      </c>
      <c r="C10" s="95"/>
      <c r="D10" s="96"/>
      <c r="E10" s="97"/>
      <c r="F10" s="98">
        <f>SUBTOTAL(9,F11:F61)</f>
        <v>0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ht="12.75" customHeight="1">
      <c r="A11" s="93">
        <v>81.0</v>
      </c>
      <c r="B11" s="99" t="s">
        <v>332</v>
      </c>
      <c r="C11" s="100"/>
      <c r="D11" s="101"/>
      <c r="E11" s="97"/>
      <c r="F11" s="98">
        <f>SUBTOTAL(9,F12:F26)</f>
        <v>0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ht="12.75" customHeight="1">
      <c r="A12" s="102">
        <v>811.0</v>
      </c>
      <c r="B12" s="103" t="s">
        <v>333</v>
      </c>
      <c r="C12" s="83"/>
      <c r="D12" s="104"/>
      <c r="E12" s="105"/>
      <c r="F12" s="106">
        <f>SUBTOTAL(9,F13:F19)</f>
        <v>0</v>
      </c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ht="12.75" customHeight="1">
      <c r="A13" s="102">
        <v>8111.0</v>
      </c>
      <c r="B13" s="107" t="s">
        <v>334</v>
      </c>
      <c r="C13" s="83" t="s">
        <v>11</v>
      </c>
      <c r="D13" s="108">
        <v>1.0</v>
      </c>
      <c r="E13" s="105"/>
      <c r="F13" s="109">
        <f>D13*E13*9</f>
        <v>0</v>
      </c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ht="12.75" customHeight="1">
      <c r="A14" s="102">
        <v>8112.0</v>
      </c>
      <c r="B14" s="110" t="s">
        <v>335</v>
      </c>
      <c r="C14" s="83" t="s">
        <v>11</v>
      </c>
      <c r="D14" s="108">
        <v>1.0</v>
      </c>
      <c r="E14" s="105"/>
      <c r="F14" s="109">
        <f>D14*E14*6</f>
        <v>0</v>
      </c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ht="12.75" customHeight="1">
      <c r="A15" s="102">
        <v>8113.0</v>
      </c>
      <c r="B15" s="110" t="s">
        <v>336</v>
      </c>
      <c r="C15" s="83" t="s">
        <v>11</v>
      </c>
      <c r="D15" s="108">
        <f>D14+D16</f>
        <v>2</v>
      </c>
      <c r="E15" s="105"/>
      <c r="F15" s="109">
        <f t="shared" ref="F15:F19" si="1">D15*E15</f>
        <v>0</v>
      </c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ht="12.75" customHeight="1">
      <c r="A16" s="102">
        <v>8114.0</v>
      </c>
      <c r="B16" s="107" t="s">
        <v>337</v>
      </c>
      <c r="C16" s="83" t="s">
        <v>11</v>
      </c>
      <c r="D16" s="108">
        <v>1.0</v>
      </c>
      <c r="E16" s="105"/>
      <c r="F16" s="109">
        <f t="shared" si="1"/>
        <v>0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ht="12.75" customHeight="1">
      <c r="A17" s="102">
        <v>812.0</v>
      </c>
      <c r="B17" s="111" t="s">
        <v>338</v>
      </c>
      <c r="C17" s="83" t="s">
        <v>19</v>
      </c>
      <c r="D17" s="108">
        <v>0.0</v>
      </c>
      <c r="E17" s="105"/>
      <c r="F17" s="109">
        <f t="shared" si="1"/>
        <v>0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ht="12.75" customHeight="1">
      <c r="A18" s="102">
        <v>813.0</v>
      </c>
      <c r="B18" s="111" t="s">
        <v>339</v>
      </c>
      <c r="C18" s="83" t="s">
        <v>19</v>
      </c>
      <c r="D18" s="108"/>
      <c r="E18" s="105"/>
      <c r="F18" s="109">
        <f t="shared" si="1"/>
        <v>0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ht="12.75" customHeight="1">
      <c r="A19" s="102">
        <v>814.0</v>
      </c>
      <c r="B19" s="111" t="s">
        <v>340</v>
      </c>
      <c r="C19" s="83" t="s">
        <v>19</v>
      </c>
      <c r="D19" s="108"/>
      <c r="E19" s="105"/>
      <c r="F19" s="109">
        <f t="shared" si="1"/>
        <v>0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ht="12.75" customHeight="1">
      <c r="A20" s="102">
        <v>815.0</v>
      </c>
      <c r="B20" s="111" t="s">
        <v>341</v>
      </c>
      <c r="C20" s="83"/>
      <c r="D20" s="108"/>
      <c r="E20" s="105"/>
      <c r="F20" s="106">
        <f>SUBTOTAL(9,F21:F23)</f>
        <v>0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ht="12.75" customHeight="1">
      <c r="A21" s="102">
        <v>8151.0</v>
      </c>
      <c r="B21" s="107" t="s">
        <v>342</v>
      </c>
      <c r="C21" s="83" t="s">
        <v>343</v>
      </c>
      <c r="D21" s="108">
        <v>1.0</v>
      </c>
      <c r="E21" s="105"/>
      <c r="F21" s="109">
        <f>D21*E21</f>
        <v>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ht="12.75" customHeight="1">
      <c r="A22" s="102">
        <v>8152.0</v>
      </c>
      <c r="B22" s="107" t="s">
        <v>344</v>
      </c>
      <c r="C22" s="83" t="s">
        <v>54</v>
      </c>
      <c r="D22" s="108">
        <v>0.0</v>
      </c>
      <c r="E22" s="112"/>
      <c r="F22" s="109">
        <f>D22*E22*30*C5</f>
        <v>0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ht="12.75" customHeight="1">
      <c r="A23" s="102">
        <v>8153.0</v>
      </c>
      <c r="B23" s="107" t="s">
        <v>345</v>
      </c>
      <c r="C23" s="83" t="s">
        <v>54</v>
      </c>
      <c r="D23" s="108">
        <v>0.0</v>
      </c>
      <c r="E23" s="105"/>
      <c r="F23" s="109">
        <f t="shared" ref="F23:F26" si="2">D23*E23</f>
        <v>0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ht="12.75" customHeight="1">
      <c r="A24" s="102">
        <v>816.0</v>
      </c>
      <c r="B24" s="111" t="s">
        <v>346</v>
      </c>
      <c r="C24" s="83" t="s">
        <v>343</v>
      </c>
      <c r="D24" s="108"/>
      <c r="E24" s="105"/>
      <c r="F24" s="109">
        <f t="shared" si="2"/>
        <v>0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ht="12.75" customHeight="1">
      <c r="A25" s="102">
        <v>817.0</v>
      </c>
      <c r="B25" s="111" t="s">
        <v>347</v>
      </c>
      <c r="C25" s="83" t="s">
        <v>343</v>
      </c>
      <c r="D25" s="113">
        <v>1.0</v>
      </c>
      <c r="E25" s="105"/>
      <c r="F25" s="109">
        <f t="shared" si="2"/>
        <v>0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ht="12.75" customHeight="1">
      <c r="A26" s="102">
        <v>818.0</v>
      </c>
      <c r="B26" s="111" t="s">
        <v>348</v>
      </c>
      <c r="C26" s="83" t="s">
        <v>343</v>
      </c>
      <c r="D26" s="113">
        <v>1.0</v>
      </c>
      <c r="E26" s="105"/>
      <c r="F26" s="109">
        <f t="shared" si="2"/>
        <v>0</v>
      </c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ht="12.75" customHeight="1">
      <c r="A27" s="93">
        <v>82.0</v>
      </c>
      <c r="B27" s="99" t="s">
        <v>349</v>
      </c>
      <c r="C27" s="100"/>
      <c r="D27" s="101"/>
      <c r="E27" s="97"/>
      <c r="F27" s="98">
        <f>SUBTOTAL(9,F28:F33)</f>
        <v>0</v>
      </c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ht="12.75" customHeight="1">
      <c r="A28" s="102">
        <v>821.0</v>
      </c>
      <c r="B28" s="111" t="s">
        <v>350</v>
      </c>
      <c r="C28" s="83" t="s">
        <v>351</v>
      </c>
      <c r="D28" s="108">
        <v>1.0</v>
      </c>
      <c r="E28" s="105"/>
      <c r="F28" s="109">
        <f t="shared" ref="F28:F33" si="3">D28*E28</f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ht="12.75" customHeight="1">
      <c r="A29" s="102">
        <v>822.0</v>
      </c>
      <c r="B29" s="111" t="s">
        <v>352</v>
      </c>
      <c r="C29" s="83" t="s">
        <v>351</v>
      </c>
      <c r="D29" s="108">
        <v>1.0</v>
      </c>
      <c r="E29" s="105"/>
      <c r="F29" s="109">
        <f t="shared" si="3"/>
        <v>0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ht="12.75" customHeight="1">
      <c r="A30" s="102">
        <v>822.0</v>
      </c>
      <c r="B30" s="114" t="s">
        <v>353</v>
      </c>
      <c r="C30" s="115" t="s">
        <v>54</v>
      </c>
      <c r="D30" s="116">
        <v>0.0</v>
      </c>
      <c r="E30" s="117"/>
      <c r="F30" s="118">
        <f t="shared" si="3"/>
        <v>0</v>
      </c>
      <c r="G30" s="119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ht="12.75" customHeight="1">
      <c r="A31" s="102">
        <v>823.0</v>
      </c>
      <c r="B31" s="111" t="s">
        <v>354</v>
      </c>
      <c r="C31" s="83" t="s">
        <v>351</v>
      </c>
      <c r="D31" s="108">
        <v>8.0</v>
      </c>
      <c r="E31" s="105"/>
      <c r="F31" s="109">
        <f t="shared" si="3"/>
        <v>0</v>
      </c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ht="12.75" customHeight="1">
      <c r="A32" s="102">
        <v>824.0</v>
      </c>
      <c r="B32" s="111" t="s">
        <v>355</v>
      </c>
      <c r="C32" s="83" t="s">
        <v>351</v>
      </c>
      <c r="D32" s="108">
        <v>0.0</v>
      </c>
      <c r="E32" s="105"/>
      <c r="F32" s="109">
        <f t="shared" si="3"/>
        <v>0</v>
      </c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ht="12.75" customHeight="1">
      <c r="A33" s="102">
        <v>825.0</v>
      </c>
      <c r="B33" s="111" t="s">
        <v>356</v>
      </c>
      <c r="C33" s="83" t="s">
        <v>54</v>
      </c>
      <c r="D33" s="108"/>
      <c r="E33" s="105"/>
      <c r="F33" s="109">
        <f t="shared" si="3"/>
        <v>0</v>
      </c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ht="12.75" customHeight="1">
      <c r="A34" s="93">
        <v>83.0</v>
      </c>
      <c r="B34" s="99" t="s">
        <v>357</v>
      </c>
      <c r="C34" s="100"/>
      <c r="D34" s="101"/>
      <c r="E34" s="97"/>
      <c r="F34" s="98">
        <f>SUBTOTAL(9,F35:F44)</f>
        <v>0</v>
      </c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ht="12.75" customHeight="1">
      <c r="A35" s="102">
        <v>831.0</v>
      </c>
      <c r="B35" s="111" t="s">
        <v>358</v>
      </c>
      <c r="C35" s="83" t="s">
        <v>11</v>
      </c>
      <c r="D35" s="108"/>
      <c r="E35" s="105"/>
      <c r="F35" s="109">
        <f t="shared" ref="F35:F36" si="4">D35*E35</f>
        <v>0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ht="12.75" customHeight="1">
      <c r="A36" s="102">
        <v>832.0</v>
      </c>
      <c r="B36" s="111" t="s">
        <v>359</v>
      </c>
      <c r="C36" s="83" t="s">
        <v>360</v>
      </c>
      <c r="D36" s="108">
        <v>0.0</v>
      </c>
      <c r="E36" s="105"/>
      <c r="F36" s="109">
        <f t="shared" si="4"/>
        <v>0</v>
      </c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ht="12.75" customHeight="1">
      <c r="A37" s="102">
        <v>833.0</v>
      </c>
      <c r="B37" s="103" t="s">
        <v>361</v>
      </c>
      <c r="C37" s="83"/>
      <c r="D37" s="108"/>
      <c r="E37" s="105"/>
      <c r="F37" s="106">
        <f>SUBTOTAL(9,F38:F40)</f>
        <v>0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ht="12.75" customHeight="1">
      <c r="A38" s="102">
        <v>8331.0</v>
      </c>
      <c r="B38" s="110" t="s">
        <v>362</v>
      </c>
      <c r="C38" s="83" t="s">
        <v>363</v>
      </c>
      <c r="D38" s="108">
        <v>0.0</v>
      </c>
      <c r="E38" s="105"/>
      <c r="F38" s="109">
        <f t="shared" ref="F38:F40" si="5">D38*E38</f>
        <v>0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ht="12.75" customHeight="1">
      <c r="A39" s="102">
        <v>8332.0</v>
      </c>
      <c r="B39" s="107" t="s">
        <v>364</v>
      </c>
      <c r="C39" s="83" t="s">
        <v>363</v>
      </c>
      <c r="D39" s="108">
        <f>D38</f>
        <v>0</v>
      </c>
      <c r="E39" s="105"/>
      <c r="F39" s="109">
        <f t="shared" si="5"/>
        <v>0</v>
      </c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ht="12.75" customHeight="1">
      <c r="A40" s="102">
        <v>8333.0</v>
      </c>
      <c r="B40" s="120" t="s">
        <v>365</v>
      </c>
      <c r="C40" s="83" t="s">
        <v>366</v>
      </c>
      <c r="D40" s="108">
        <v>0.0</v>
      </c>
      <c r="E40" s="105"/>
      <c r="F40" s="109">
        <f t="shared" si="5"/>
        <v>0</v>
      </c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ht="12.75" customHeight="1">
      <c r="A41" s="102">
        <v>834.0</v>
      </c>
      <c r="B41" s="111" t="s">
        <v>367</v>
      </c>
      <c r="C41" s="83"/>
      <c r="D41" s="108"/>
      <c r="E41" s="105"/>
      <c r="F41" s="106">
        <f>SUBTOTAL(9,F42:F43)</f>
        <v>0</v>
      </c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ht="12.75" customHeight="1">
      <c r="A42" s="102">
        <v>8341.0</v>
      </c>
      <c r="B42" s="107" t="s">
        <v>368</v>
      </c>
      <c r="C42" s="83" t="s">
        <v>366</v>
      </c>
      <c r="D42" s="108"/>
      <c r="E42" s="105"/>
      <c r="F42" s="109">
        <f t="shared" ref="F42:F44" si="6">D42*E42</f>
        <v>0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ht="12.75" customHeight="1">
      <c r="A43" s="102">
        <v>8342.0</v>
      </c>
      <c r="B43" s="107" t="s">
        <v>369</v>
      </c>
      <c r="C43" s="83" t="s">
        <v>343</v>
      </c>
      <c r="D43" s="108"/>
      <c r="E43" s="105"/>
      <c r="F43" s="109">
        <f t="shared" si="6"/>
        <v>0</v>
      </c>
      <c r="G43" s="78"/>
      <c r="H43" s="78" t="s">
        <v>370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ht="12.75" customHeight="1">
      <c r="A44" s="102">
        <v>835.0</v>
      </c>
      <c r="B44" s="111" t="s">
        <v>371</v>
      </c>
      <c r="C44" s="83"/>
      <c r="D44" s="108"/>
      <c r="E44" s="105"/>
      <c r="F44" s="109">
        <f t="shared" si="6"/>
        <v>0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ht="12.75" customHeight="1">
      <c r="A45" s="93">
        <v>84.0</v>
      </c>
      <c r="B45" s="99" t="s">
        <v>372</v>
      </c>
      <c r="C45" s="100"/>
      <c r="D45" s="101"/>
      <c r="E45" s="97"/>
      <c r="F45" s="98">
        <f>SUBTOTAL(9,F46)</f>
        <v>0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ht="12.75" customHeight="1">
      <c r="A46" s="121"/>
      <c r="B46" s="122"/>
      <c r="C46" s="83"/>
      <c r="D46" s="104"/>
      <c r="E46" s="105"/>
      <c r="F46" s="109">
        <f>D46*E46</f>
        <v>0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ht="12.75" customHeight="1">
      <c r="A47" s="93">
        <v>85.0</v>
      </c>
      <c r="B47" s="99" t="s">
        <v>373</v>
      </c>
      <c r="C47" s="100"/>
      <c r="D47" s="101"/>
      <c r="E47" s="97"/>
      <c r="F47" s="98">
        <f>SUBTOTAL(9,F48)</f>
        <v>0</v>
      </c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ht="12.75" customHeight="1">
      <c r="A48" s="121"/>
      <c r="B48" s="122"/>
      <c r="C48" s="83"/>
      <c r="D48" s="104"/>
      <c r="E48" s="105"/>
      <c r="F48" s="109">
        <f>D48*E48</f>
        <v>0</v>
      </c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ht="12.75" customHeight="1">
      <c r="A49" s="93">
        <v>86.0</v>
      </c>
      <c r="B49" s="99" t="s">
        <v>374</v>
      </c>
      <c r="C49" s="100"/>
      <c r="D49" s="101"/>
      <c r="E49" s="97"/>
      <c r="F49" s="98">
        <f>SUBTOTAL(9,F50:F55)</f>
        <v>0</v>
      </c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ht="12.75" customHeight="1">
      <c r="A50" s="102">
        <v>8102.0</v>
      </c>
      <c r="B50" s="111" t="s">
        <v>375</v>
      </c>
      <c r="C50" s="83" t="s">
        <v>324</v>
      </c>
      <c r="D50" s="113">
        <f t="shared" ref="D50:D51" si="7">$C$5</f>
        <v>10</v>
      </c>
      <c r="E50" s="105"/>
      <c r="F50" s="109">
        <f t="shared" ref="F50:F55" si="8">D50*E50</f>
        <v>0</v>
      </c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ht="12.75" customHeight="1">
      <c r="A51" s="102">
        <v>8102.0</v>
      </c>
      <c r="B51" s="111" t="s">
        <v>376</v>
      </c>
      <c r="C51" s="83" t="s">
        <v>324</v>
      </c>
      <c r="D51" s="113">
        <f t="shared" si="7"/>
        <v>10</v>
      </c>
      <c r="E51" s="105"/>
      <c r="F51" s="109">
        <f t="shared" si="8"/>
        <v>0</v>
      </c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ht="12.75" customHeight="1">
      <c r="A52" s="102">
        <v>8102.0</v>
      </c>
      <c r="B52" s="111" t="s">
        <v>377</v>
      </c>
      <c r="C52" s="83" t="s">
        <v>324</v>
      </c>
      <c r="D52" s="113"/>
      <c r="E52" s="105"/>
      <c r="F52" s="109">
        <f t="shared" si="8"/>
        <v>0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ht="12.75" customHeight="1">
      <c r="A53" s="102">
        <v>8102.0</v>
      </c>
      <c r="B53" s="111" t="s">
        <v>378</v>
      </c>
      <c r="C53" s="83" t="s">
        <v>324</v>
      </c>
      <c r="D53" s="113">
        <v>1.0</v>
      </c>
      <c r="E53" s="105"/>
      <c r="F53" s="109">
        <f t="shared" si="8"/>
        <v>0</v>
      </c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ht="12.75" customHeight="1">
      <c r="A54" s="102">
        <v>8102.0</v>
      </c>
      <c r="B54" s="111" t="s">
        <v>379</v>
      </c>
      <c r="C54" s="83" t="s">
        <v>324</v>
      </c>
      <c r="D54" s="113"/>
      <c r="E54" s="105"/>
      <c r="F54" s="109">
        <f t="shared" si="8"/>
        <v>0</v>
      </c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ht="12.75" customHeight="1">
      <c r="A55" s="102">
        <v>8102.0</v>
      </c>
      <c r="B55" s="111" t="s">
        <v>380</v>
      </c>
      <c r="C55" s="83" t="s">
        <v>324</v>
      </c>
      <c r="D55" s="113">
        <f>$C$5</f>
        <v>10</v>
      </c>
      <c r="E55" s="105"/>
      <c r="F55" s="109">
        <f t="shared" si="8"/>
        <v>0</v>
      </c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ht="12.75" customHeight="1">
      <c r="A56" s="93">
        <v>87.0</v>
      </c>
      <c r="B56" s="99" t="s">
        <v>381</v>
      </c>
      <c r="C56" s="100"/>
      <c r="D56" s="101"/>
      <c r="E56" s="97"/>
      <c r="F56" s="98">
        <f>SUBTOTAL(9,F57:F61)</f>
        <v>0</v>
      </c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ht="12.75" customHeight="1">
      <c r="A57" s="123">
        <v>8105.0</v>
      </c>
      <c r="B57" s="124" t="s">
        <v>382</v>
      </c>
      <c r="C57" s="83"/>
      <c r="D57" s="108">
        <v>1.0</v>
      </c>
      <c r="E57" s="105"/>
      <c r="F57" s="109">
        <f t="shared" ref="F57:F61" si="9">D57*E57</f>
        <v>0</v>
      </c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ht="12.75" customHeight="1">
      <c r="A58" s="123">
        <v>8105.0</v>
      </c>
      <c r="B58" s="124" t="s">
        <v>383</v>
      </c>
      <c r="C58" s="83"/>
      <c r="D58" s="108">
        <v>1.0</v>
      </c>
      <c r="E58" s="105"/>
      <c r="F58" s="109">
        <f t="shared" si="9"/>
        <v>0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ht="12.75" customHeight="1">
      <c r="A59" s="123"/>
      <c r="B59" s="124" t="s">
        <v>384</v>
      </c>
      <c r="C59" s="83" t="s">
        <v>385</v>
      </c>
      <c r="D59" s="108">
        <v>30.0</v>
      </c>
      <c r="E59" s="105"/>
      <c r="F59" s="109">
        <f t="shared" si="9"/>
        <v>0</v>
      </c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ht="12.75" customHeight="1">
      <c r="A60" s="123">
        <v>8105.0</v>
      </c>
      <c r="B60" s="124" t="s">
        <v>386</v>
      </c>
      <c r="C60" s="83"/>
      <c r="D60" s="108"/>
      <c r="E60" s="105"/>
      <c r="F60" s="109">
        <f t="shared" si="9"/>
        <v>0</v>
      </c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ht="12.75" customHeight="1">
      <c r="A61" s="123">
        <v>8105.0</v>
      </c>
      <c r="B61" s="124" t="s">
        <v>387</v>
      </c>
      <c r="C61" s="83" t="s">
        <v>388</v>
      </c>
      <c r="D61" s="113">
        <v>8.0</v>
      </c>
      <c r="E61" s="105"/>
      <c r="F61" s="109">
        <f t="shared" si="9"/>
        <v>0</v>
      </c>
      <c r="G61" s="78"/>
      <c r="H61" s="78"/>
      <c r="I61" s="125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ht="12.75" customHeight="1">
      <c r="A62" s="93">
        <v>9.0</v>
      </c>
      <c r="B62" s="94" t="s">
        <v>389</v>
      </c>
      <c r="C62" s="95"/>
      <c r="D62" s="96"/>
      <c r="E62" s="97"/>
      <c r="F62" s="98">
        <f>SUBTOTAL(9,F63:F111)</f>
        <v>0</v>
      </c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ht="12.75" customHeight="1">
      <c r="A63" s="93">
        <v>91.0</v>
      </c>
      <c r="B63" s="99" t="s">
        <v>390</v>
      </c>
      <c r="C63" s="100"/>
      <c r="D63" s="101"/>
      <c r="E63" s="97"/>
      <c r="F63" s="98">
        <f>SUBTOTAL(9,F64:F82)</f>
        <v>0</v>
      </c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ht="12.75" customHeight="1">
      <c r="A64" s="102">
        <v>911.0</v>
      </c>
      <c r="B64" s="126" t="s">
        <v>391</v>
      </c>
      <c r="C64" s="83"/>
      <c r="D64" s="104"/>
      <c r="E64" s="105"/>
      <c r="F64" s="106">
        <f>SUBTOTAL(9,F65:F71)</f>
        <v>0</v>
      </c>
      <c r="G64" s="78"/>
      <c r="H64" s="127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ht="12.75" customHeight="1">
      <c r="A65" s="102">
        <v>9111.0</v>
      </c>
      <c r="B65" s="111" t="s">
        <v>392</v>
      </c>
      <c r="C65" s="83" t="s">
        <v>324</v>
      </c>
      <c r="D65" s="113">
        <v>0.0</v>
      </c>
      <c r="E65" s="105"/>
      <c r="F65" s="109">
        <f t="shared" ref="F65:F75" si="10">D65*E65</f>
        <v>0</v>
      </c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ht="12.75" customHeight="1">
      <c r="A66" s="102">
        <v>9112.0</v>
      </c>
      <c r="B66" s="111" t="s">
        <v>393</v>
      </c>
      <c r="C66" s="83" t="s">
        <v>324</v>
      </c>
      <c r="D66" s="113">
        <v>12.0</v>
      </c>
      <c r="E66" s="105"/>
      <c r="F66" s="109">
        <f t="shared" si="10"/>
        <v>0</v>
      </c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ht="12.75" customHeight="1">
      <c r="A67" s="102">
        <v>9112.0</v>
      </c>
      <c r="B67" s="111" t="s">
        <v>394</v>
      </c>
      <c r="C67" s="83" t="s">
        <v>324</v>
      </c>
      <c r="D67" s="108"/>
      <c r="E67" s="105"/>
      <c r="F67" s="109">
        <f t="shared" si="10"/>
        <v>0</v>
      </c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ht="12.75" customHeight="1">
      <c r="A68" s="102">
        <v>9112.0</v>
      </c>
      <c r="B68" s="111" t="s">
        <v>395</v>
      </c>
      <c r="C68" s="83" t="s">
        <v>324</v>
      </c>
      <c r="D68" s="108"/>
      <c r="E68" s="105"/>
      <c r="F68" s="109">
        <f t="shared" si="10"/>
        <v>0</v>
      </c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ht="12.75" customHeight="1">
      <c r="A69" s="102">
        <v>9113.0</v>
      </c>
      <c r="B69" s="111" t="s">
        <v>396</v>
      </c>
      <c r="C69" s="83" t="s">
        <v>324</v>
      </c>
      <c r="D69" s="108"/>
      <c r="E69" s="105"/>
      <c r="F69" s="109">
        <f t="shared" si="10"/>
        <v>0</v>
      </c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ht="12.75" customHeight="1">
      <c r="A70" s="102">
        <v>9113.0</v>
      </c>
      <c r="B70" s="111" t="s">
        <v>397</v>
      </c>
      <c r="C70" s="83" t="s">
        <v>324</v>
      </c>
      <c r="D70" s="108"/>
      <c r="E70" s="105"/>
      <c r="F70" s="109">
        <f t="shared" si="10"/>
        <v>0</v>
      </c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ht="12.75" customHeight="1">
      <c r="A71" s="102">
        <v>9114.0</v>
      </c>
      <c r="B71" s="111" t="s">
        <v>398</v>
      </c>
      <c r="C71" s="83" t="s">
        <v>324</v>
      </c>
      <c r="D71" s="108"/>
      <c r="E71" s="105"/>
      <c r="F71" s="109">
        <f t="shared" si="10"/>
        <v>0</v>
      </c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ht="12.75" customHeight="1">
      <c r="A72" s="102"/>
      <c r="B72" s="111" t="s">
        <v>399</v>
      </c>
      <c r="C72" s="83" t="s">
        <v>324</v>
      </c>
      <c r="D72" s="113">
        <f t="shared" ref="D72:D73" si="11">$C$5+1</f>
        <v>11</v>
      </c>
      <c r="E72" s="105"/>
      <c r="F72" s="109">
        <f t="shared" si="10"/>
        <v>0</v>
      </c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ht="12.75" customHeight="1">
      <c r="A73" s="102"/>
      <c r="B73" s="111" t="s">
        <v>400</v>
      </c>
      <c r="C73" s="83" t="s">
        <v>324</v>
      </c>
      <c r="D73" s="113">
        <f t="shared" si="11"/>
        <v>11</v>
      </c>
      <c r="E73" s="105"/>
      <c r="F73" s="109">
        <f t="shared" si="10"/>
        <v>0</v>
      </c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ht="12.75" customHeight="1">
      <c r="A74" s="102"/>
      <c r="B74" s="111" t="s">
        <v>401</v>
      </c>
      <c r="C74" s="83" t="s">
        <v>324</v>
      </c>
      <c r="D74" s="113">
        <v>0.0</v>
      </c>
      <c r="E74" s="105"/>
      <c r="F74" s="109">
        <f t="shared" si="10"/>
        <v>0</v>
      </c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ht="12.75" customHeight="1">
      <c r="A75" s="102">
        <v>9115.0</v>
      </c>
      <c r="B75" s="128" t="s">
        <v>402</v>
      </c>
      <c r="C75" s="83" t="s">
        <v>324</v>
      </c>
      <c r="D75" s="113">
        <v>0.0</v>
      </c>
      <c r="E75" s="105"/>
      <c r="F75" s="109">
        <f t="shared" si="10"/>
        <v>0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ht="12.75" customHeight="1">
      <c r="A76" s="102">
        <v>9116.0</v>
      </c>
      <c r="B76" s="128" t="s">
        <v>403</v>
      </c>
      <c r="C76" s="83" t="s">
        <v>324</v>
      </c>
      <c r="D76" s="113">
        <v>0.0</v>
      </c>
      <c r="E76" s="105"/>
      <c r="F76" s="109">
        <f>+D76*E76</f>
        <v>0</v>
      </c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ht="12.75" customHeight="1">
      <c r="A77" s="102">
        <v>912.0</v>
      </c>
      <c r="B77" s="124" t="s">
        <v>404</v>
      </c>
      <c r="C77" s="83" t="s">
        <v>405</v>
      </c>
      <c r="D77" s="108">
        <f>D14</f>
        <v>1</v>
      </c>
      <c r="E77" s="105"/>
      <c r="F77" s="109">
        <f>D77*E77*C5</f>
        <v>0</v>
      </c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ht="12.75" customHeight="1">
      <c r="A78" s="102">
        <v>913.0</v>
      </c>
      <c r="B78" s="111" t="s">
        <v>406</v>
      </c>
      <c r="C78" s="83" t="s">
        <v>407</v>
      </c>
      <c r="D78" s="108">
        <v>0.5</v>
      </c>
      <c r="E78" s="105"/>
      <c r="F78" s="109">
        <f>D78*E78*C5</f>
        <v>0</v>
      </c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ht="25.5" customHeight="1">
      <c r="A79" s="102">
        <v>914.0</v>
      </c>
      <c r="B79" s="124" t="s">
        <v>408</v>
      </c>
      <c r="C79" s="83" t="s">
        <v>13</v>
      </c>
      <c r="D79" s="108">
        <v>1.0</v>
      </c>
      <c r="E79" s="105"/>
      <c r="F79" s="109">
        <f t="shared" ref="F79:F83" si="12">D79*E79</f>
        <v>0</v>
      </c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ht="12.75" customHeight="1">
      <c r="A80" s="102">
        <v>915.0</v>
      </c>
      <c r="B80" s="111" t="s">
        <v>409</v>
      </c>
      <c r="C80" s="83" t="s">
        <v>410</v>
      </c>
      <c r="D80" s="129">
        <v>1.0</v>
      </c>
      <c r="E80" s="105"/>
      <c r="F80" s="109">
        <f t="shared" si="12"/>
        <v>0</v>
      </c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ht="12.75" customHeight="1">
      <c r="A81" s="102">
        <v>916.0</v>
      </c>
      <c r="B81" s="111" t="s">
        <v>411</v>
      </c>
      <c r="C81" s="83" t="s">
        <v>343</v>
      </c>
      <c r="D81" s="108">
        <v>1.0</v>
      </c>
      <c r="E81" s="105"/>
      <c r="F81" s="109">
        <f t="shared" si="12"/>
        <v>0</v>
      </c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ht="12.75" customHeight="1">
      <c r="A82" s="102">
        <v>917.0</v>
      </c>
      <c r="B82" s="111" t="s">
        <v>412</v>
      </c>
      <c r="C82" s="83" t="s">
        <v>413</v>
      </c>
      <c r="D82" s="108">
        <v>1.0</v>
      </c>
      <c r="E82" s="105"/>
      <c r="F82" s="109">
        <f t="shared" si="12"/>
        <v>0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ht="12.75" customHeight="1">
      <c r="A83" s="102">
        <v>918.0</v>
      </c>
      <c r="B83" s="111" t="s">
        <v>414</v>
      </c>
      <c r="C83" s="83" t="s">
        <v>343</v>
      </c>
      <c r="D83" s="108">
        <v>1.0</v>
      </c>
      <c r="E83" s="105"/>
      <c r="F83" s="109">
        <f t="shared" si="12"/>
        <v>0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ht="12.75" customHeight="1">
      <c r="A84" s="93">
        <v>92.0</v>
      </c>
      <c r="B84" s="99" t="s">
        <v>415</v>
      </c>
      <c r="C84" s="100"/>
      <c r="D84" s="101"/>
      <c r="E84" s="97"/>
      <c r="F84" s="98">
        <f>SUBTOTAL(9,F85:F91)</f>
        <v>0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ht="12.75" customHeight="1">
      <c r="A85" s="102">
        <v>921.0</v>
      </c>
      <c r="B85" s="103" t="s">
        <v>416</v>
      </c>
      <c r="C85" s="83" t="s">
        <v>417</v>
      </c>
      <c r="D85" s="108">
        <v>1.0</v>
      </c>
      <c r="E85" s="105"/>
      <c r="F85" s="109">
        <f t="shared" ref="F85:F86" si="13">D85*E85</f>
        <v>0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ht="12.75" customHeight="1">
      <c r="A86" s="102">
        <v>922.0</v>
      </c>
      <c r="B86" s="103" t="s">
        <v>418</v>
      </c>
      <c r="C86" s="83" t="s">
        <v>324</v>
      </c>
      <c r="D86" s="113">
        <v>0.0</v>
      </c>
      <c r="E86" s="105"/>
      <c r="F86" s="109">
        <f t="shared" si="13"/>
        <v>0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ht="12.75" customHeight="1">
      <c r="A87" s="102">
        <v>923.0</v>
      </c>
      <c r="B87" s="103" t="s">
        <v>419</v>
      </c>
      <c r="C87" s="83" t="s">
        <v>405</v>
      </c>
      <c r="D87" s="108">
        <f>D14</f>
        <v>1</v>
      </c>
      <c r="E87" s="105"/>
      <c r="F87" s="109">
        <f>D87*E87*C5</f>
        <v>0</v>
      </c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ht="12.75" customHeight="1">
      <c r="A88" s="102">
        <v>924.0</v>
      </c>
      <c r="B88" s="103" t="s">
        <v>420</v>
      </c>
      <c r="C88" s="83" t="s">
        <v>19</v>
      </c>
      <c r="D88" s="113">
        <f>C3</f>
        <v>374</v>
      </c>
      <c r="E88" s="105"/>
      <c r="F88" s="109">
        <f t="shared" ref="F88:F91" si="14">D88*E88</f>
        <v>0</v>
      </c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ht="12.75" customHeight="1">
      <c r="A89" s="102">
        <v>925.0</v>
      </c>
      <c r="B89" s="103" t="s">
        <v>421</v>
      </c>
      <c r="C89" s="83" t="s">
        <v>19</v>
      </c>
      <c r="D89" s="113">
        <f>C3</f>
        <v>374</v>
      </c>
      <c r="E89" s="105"/>
      <c r="F89" s="109">
        <f t="shared" si="14"/>
        <v>0</v>
      </c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ht="12.75" customHeight="1">
      <c r="A90" s="102">
        <v>926.0</v>
      </c>
      <c r="B90" s="103" t="s">
        <v>422</v>
      </c>
      <c r="C90" s="83" t="s">
        <v>385</v>
      </c>
      <c r="D90" s="113">
        <v>0.0</v>
      </c>
      <c r="E90" s="105"/>
      <c r="F90" s="109">
        <f t="shared" si="14"/>
        <v>0</v>
      </c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ht="12.75" customHeight="1">
      <c r="A91" s="102">
        <v>926.0</v>
      </c>
      <c r="B91" s="103" t="s">
        <v>423</v>
      </c>
      <c r="C91" s="83" t="s">
        <v>385</v>
      </c>
      <c r="D91" s="113">
        <f>+D90</f>
        <v>0</v>
      </c>
      <c r="E91" s="105"/>
      <c r="F91" s="109">
        <f t="shared" si="14"/>
        <v>0</v>
      </c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ht="12.75" customHeight="1">
      <c r="A92" s="93">
        <v>94.0</v>
      </c>
      <c r="B92" s="99" t="s">
        <v>424</v>
      </c>
      <c r="C92" s="100"/>
      <c r="D92" s="101"/>
      <c r="E92" s="97"/>
      <c r="F92" s="98">
        <f>SUBTOTAL(9,F93:F102)</f>
        <v>0</v>
      </c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ht="12.75" customHeight="1">
      <c r="A93" s="102">
        <v>941.0</v>
      </c>
      <c r="B93" s="103" t="s">
        <v>425</v>
      </c>
      <c r="C93" s="83" t="s">
        <v>426</v>
      </c>
      <c r="D93" s="108">
        <v>0.0</v>
      </c>
      <c r="E93" s="105"/>
      <c r="F93" s="109">
        <f t="shared" ref="F93:F95" si="15">D93*E93</f>
        <v>0</v>
      </c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ht="12.75" customHeight="1">
      <c r="A94" s="102">
        <v>9411.0</v>
      </c>
      <c r="B94" s="103" t="s">
        <v>427</v>
      </c>
      <c r="C94" s="83" t="s">
        <v>324</v>
      </c>
      <c r="D94" s="108">
        <v>0.0</v>
      </c>
      <c r="E94" s="105"/>
      <c r="F94" s="109">
        <f t="shared" si="15"/>
        <v>0</v>
      </c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ht="12.75" customHeight="1">
      <c r="A95" s="102">
        <v>942.0</v>
      </c>
      <c r="B95" s="103" t="s">
        <v>428</v>
      </c>
      <c r="C95" s="83"/>
      <c r="D95" s="108"/>
      <c r="E95" s="105"/>
      <c r="F95" s="109">
        <f t="shared" si="15"/>
        <v>0</v>
      </c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ht="12.75" customHeight="1">
      <c r="A96" s="102">
        <v>943.0</v>
      </c>
      <c r="B96" s="103" t="s">
        <v>429</v>
      </c>
      <c r="C96" s="83"/>
      <c r="D96" s="108"/>
      <c r="E96" s="105"/>
      <c r="F96" s="106">
        <f>SUBTOTAL(9,F97:F101)</f>
        <v>0</v>
      </c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ht="12.75" customHeight="1">
      <c r="A97" s="102">
        <v>9431.0</v>
      </c>
      <c r="B97" s="107" t="s">
        <v>430</v>
      </c>
      <c r="C97" s="83" t="s">
        <v>11</v>
      </c>
      <c r="D97" s="108">
        <v>1.0</v>
      </c>
      <c r="E97" s="105"/>
      <c r="F97" s="109">
        <f>D97*E97*C6</f>
        <v>0</v>
      </c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ht="12.75" customHeight="1">
      <c r="A98" s="102">
        <v>9431.0</v>
      </c>
      <c r="B98" s="107" t="s">
        <v>431</v>
      </c>
      <c r="C98" s="83" t="s">
        <v>11</v>
      </c>
      <c r="D98" s="108">
        <v>0.0</v>
      </c>
      <c r="E98" s="105"/>
      <c r="F98" s="109">
        <f>D98*E98*C6</f>
        <v>0</v>
      </c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ht="12.75" customHeight="1">
      <c r="A99" s="102"/>
      <c r="B99" s="107" t="s">
        <v>432</v>
      </c>
      <c r="C99" s="83" t="s">
        <v>366</v>
      </c>
      <c r="D99" s="113">
        <v>0.0</v>
      </c>
      <c r="E99" s="105"/>
      <c r="F99" s="109">
        <f t="shared" ref="F99:F102" si="16">D99*E99</f>
        <v>0</v>
      </c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ht="12.0" customHeight="1">
      <c r="A100" s="102">
        <v>9432.0</v>
      </c>
      <c r="B100" s="107" t="s">
        <v>433</v>
      </c>
      <c r="C100" s="83" t="s">
        <v>11</v>
      </c>
      <c r="D100" s="108">
        <v>0.0</v>
      </c>
      <c r="E100" s="105"/>
      <c r="F100" s="109">
        <f t="shared" si="16"/>
        <v>0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ht="12.75" customHeight="1">
      <c r="A101" s="102">
        <v>9432.0</v>
      </c>
      <c r="B101" s="107" t="s">
        <v>434</v>
      </c>
      <c r="C101" s="83" t="s">
        <v>11</v>
      </c>
      <c r="D101" s="108">
        <v>1.0</v>
      </c>
      <c r="E101" s="105"/>
      <c r="F101" s="109">
        <f t="shared" si="16"/>
        <v>0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ht="12.75" customHeight="1">
      <c r="A102" s="102">
        <v>944.0</v>
      </c>
      <c r="B102" s="103" t="s">
        <v>435</v>
      </c>
      <c r="C102" s="83" t="s">
        <v>13</v>
      </c>
      <c r="D102" s="104"/>
      <c r="E102" s="105"/>
      <c r="F102" s="109">
        <f t="shared" si="16"/>
        <v>0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ht="12.75" customHeight="1">
      <c r="A103" s="93">
        <v>96.0</v>
      </c>
      <c r="B103" s="99" t="s">
        <v>436</v>
      </c>
      <c r="C103" s="100"/>
      <c r="D103" s="101"/>
      <c r="E103" s="97"/>
      <c r="F103" s="98">
        <f>SUBTOTAL(9,F104:F111)</f>
        <v>0</v>
      </c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ht="12.75" customHeight="1">
      <c r="A104" s="102">
        <v>961.0</v>
      </c>
      <c r="B104" s="103" t="s">
        <v>437</v>
      </c>
      <c r="C104" s="83" t="s">
        <v>343</v>
      </c>
      <c r="D104" s="104">
        <v>1.0</v>
      </c>
      <c r="E104" s="130"/>
      <c r="F104" s="109">
        <f t="shared" ref="F104:F105" si="17">D104*E104</f>
        <v>0</v>
      </c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ht="12.75" customHeight="1">
      <c r="A105" s="102">
        <v>961.0</v>
      </c>
      <c r="B105" s="103" t="s">
        <v>438</v>
      </c>
      <c r="C105" s="83" t="s">
        <v>343</v>
      </c>
      <c r="D105" s="104">
        <v>1.0</v>
      </c>
      <c r="E105" s="105"/>
      <c r="F105" s="109">
        <f t="shared" si="17"/>
        <v>0</v>
      </c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ht="12.75" customHeight="1">
      <c r="A106" s="102">
        <v>962.0</v>
      </c>
      <c r="B106" s="131" t="s">
        <v>439</v>
      </c>
      <c r="C106" s="83"/>
      <c r="D106" s="104"/>
      <c r="E106" s="105"/>
      <c r="F106" s="106">
        <f>SUBTOTAL(9,F107:F108)</f>
        <v>0</v>
      </c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ht="12.75" customHeight="1">
      <c r="A107" s="102">
        <v>9621.0</v>
      </c>
      <c r="B107" s="107" t="s">
        <v>440</v>
      </c>
      <c r="C107" s="83" t="s">
        <v>441</v>
      </c>
      <c r="D107" s="132"/>
      <c r="E107" s="105"/>
      <c r="F107" s="109">
        <f>D107*E107</f>
        <v>0</v>
      </c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ht="12.75" customHeight="1">
      <c r="A108" s="102">
        <v>9622.0</v>
      </c>
      <c r="B108" s="107" t="s">
        <v>442</v>
      </c>
      <c r="C108" s="83" t="s">
        <v>441</v>
      </c>
      <c r="D108" s="132"/>
      <c r="E108" s="105"/>
      <c r="F108" s="133">
        <v>0.0</v>
      </c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ht="12.75" customHeight="1">
      <c r="A109" s="102">
        <v>963.0</v>
      </c>
      <c r="B109" s="124" t="s">
        <v>443</v>
      </c>
      <c r="C109" s="83" t="s">
        <v>441</v>
      </c>
      <c r="D109" s="132"/>
      <c r="E109" s="105"/>
      <c r="F109" s="109">
        <v>0.0</v>
      </c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ht="12.75" customHeight="1">
      <c r="A110" s="102">
        <v>964.0</v>
      </c>
      <c r="B110" s="131" t="s">
        <v>444</v>
      </c>
      <c r="C110" s="83" t="s">
        <v>343</v>
      </c>
      <c r="D110" s="108"/>
      <c r="E110" s="105"/>
      <c r="F110" s="109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ht="12.75" customHeight="1">
      <c r="A111" s="102">
        <v>967.0</v>
      </c>
      <c r="B111" s="131" t="s">
        <v>445</v>
      </c>
      <c r="C111" s="83" t="s">
        <v>19</v>
      </c>
      <c r="D111" s="108"/>
      <c r="E111" s="105"/>
      <c r="F111" s="109">
        <f>D111*E111</f>
        <v>0</v>
      </c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ht="12.75" customHeight="1">
      <c r="A112" s="134"/>
      <c r="B112" s="135" t="s">
        <v>446</v>
      </c>
      <c r="C112" s="136"/>
      <c r="D112" s="137"/>
      <c r="E112" s="138"/>
      <c r="F112" s="139">
        <f>SUBTOTAL(9,F10:F111)</f>
        <v>0</v>
      </c>
      <c r="G112" s="140"/>
      <c r="H112" s="141" t="s">
        <v>447</v>
      </c>
      <c r="I112" s="78"/>
      <c r="J112" s="142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ht="12.75" customHeight="1">
      <c r="A113" s="78"/>
      <c r="B113" s="81"/>
      <c r="C113" s="80"/>
      <c r="D113" s="73"/>
      <c r="E113" s="78"/>
      <c r="F113" s="78"/>
      <c r="G113" s="143"/>
      <c r="H113" s="119" t="s">
        <v>448</v>
      </c>
      <c r="I113" s="119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ht="12.75" customHeight="1">
      <c r="A114" s="78"/>
      <c r="B114" s="78"/>
      <c r="C114" s="80"/>
      <c r="D114" s="73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ht="12.75" customHeight="1">
      <c r="A115" s="78"/>
      <c r="B115" s="81" t="s">
        <v>449</v>
      </c>
      <c r="C115" s="80"/>
      <c r="D115" s="73"/>
      <c r="E115" s="78"/>
      <c r="F115" s="78"/>
      <c r="G115" s="144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ht="12.75" customHeight="1">
      <c r="A116" s="78"/>
      <c r="B116" s="78" t="s">
        <v>450</v>
      </c>
      <c r="C116" s="80"/>
      <c r="D116" s="73"/>
      <c r="E116" s="78"/>
      <c r="F116" s="78"/>
      <c r="G116" s="145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ht="12.75" customHeight="1">
      <c r="A117" s="78"/>
      <c r="B117" s="78" t="s">
        <v>451</v>
      </c>
      <c r="C117" s="80"/>
      <c r="D117" s="73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ht="12.75" customHeight="1">
      <c r="A118" s="78"/>
      <c r="B118" s="78" t="s">
        <v>452</v>
      </c>
      <c r="C118" s="80"/>
      <c r="D118" s="73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ht="12.75" customHeight="1">
      <c r="A119" s="78"/>
      <c r="B119" s="78"/>
      <c r="C119" s="80"/>
      <c r="D119" s="73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ht="12.75" customHeight="1">
      <c r="A120" s="78"/>
      <c r="B120" s="146"/>
      <c r="C120" s="80"/>
      <c r="D120" s="73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ht="12.75" customHeight="1">
      <c r="A121" s="78"/>
      <c r="B121" s="78"/>
      <c r="C121" s="80"/>
      <c r="D121" s="73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ht="12.75" customHeight="1">
      <c r="A122" s="78"/>
      <c r="B122" s="78"/>
      <c r="C122" s="80"/>
      <c r="D122" s="73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ht="12.75" customHeight="1">
      <c r="A123" s="78"/>
      <c r="B123" s="78"/>
      <c r="C123" s="80"/>
      <c r="D123" s="73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ht="12.75" customHeight="1">
      <c r="A124" s="78"/>
      <c r="B124" s="78"/>
      <c r="C124" s="80"/>
      <c r="D124" s="73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ht="12.75" customHeight="1">
      <c r="A125" s="78"/>
      <c r="B125" s="78"/>
      <c r="C125" s="80"/>
      <c r="D125" s="73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ht="12.75" customHeight="1">
      <c r="A126" s="78"/>
      <c r="B126" s="78"/>
      <c r="C126" s="80"/>
      <c r="D126" s="73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ht="12.75" customHeight="1">
      <c r="A127" s="78"/>
      <c r="B127" s="78"/>
      <c r="C127" s="80"/>
      <c r="D127" s="73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ht="12.75" customHeight="1">
      <c r="A128" s="78"/>
      <c r="B128" s="78"/>
      <c r="C128" s="80"/>
      <c r="D128" s="73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ht="12.75" customHeight="1">
      <c r="A129" s="78"/>
      <c r="B129" s="78"/>
      <c r="C129" s="80"/>
      <c r="D129" s="73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ht="12.75" customHeight="1">
      <c r="A130" s="78"/>
      <c r="B130" s="78"/>
      <c r="C130" s="80"/>
      <c r="D130" s="73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ht="12.75" customHeight="1">
      <c r="A131" s="78"/>
      <c r="B131" s="78"/>
      <c r="C131" s="80"/>
      <c r="D131" s="73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ht="12.75" customHeight="1">
      <c r="A132" s="78"/>
      <c r="B132" s="78"/>
      <c r="C132" s="80"/>
      <c r="D132" s="73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ht="12.75" customHeight="1">
      <c r="A133" s="78"/>
      <c r="B133" s="78"/>
      <c r="C133" s="80"/>
      <c r="D133" s="73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ht="12.75" customHeight="1">
      <c r="A134" s="78"/>
      <c r="B134" s="78"/>
      <c r="C134" s="80"/>
      <c r="D134" s="73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ht="12.75" customHeight="1">
      <c r="A135" s="78"/>
      <c r="B135" s="78"/>
      <c r="C135" s="80"/>
      <c r="D135" s="73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ht="12.75" customHeight="1">
      <c r="A136" s="78"/>
      <c r="B136" s="78"/>
      <c r="C136" s="80"/>
      <c r="D136" s="73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ht="12.75" customHeight="1">
      <c r="A137" s="78"/>
      <c r="B137" s="78"/>
      <c r="C137" s="80"/>
      <c r="D137" s="73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ht="12.75" customHeight="1">
      <c r="A138" s="78"/>
      <c r="B138" s="78"/>
      <c r="C138" s="80"/>
      <c r="D138" s="73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ht="12.75" customHeight="1">
      <c r="A139" s="78"/>
      <c r="B139" s="78"/>
      <c r="C139" s="80"/>
      <c r="D139" s="73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ht="12.75" customHeight="1">
      <c r="A140" s="78"/>
      <c r="B140" s="78"/>
      <c r="C140" s="80"/>
      <c r="D140" s="73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ht="12.75" customHeight="1">
      <c r="A141" s="78"/>
      <c r="B141" s="78"/>
      <c r="C141" s="80"/>
      <c r="D141" s="73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ht="12.75" customHeight="1">
      <c r="A142" s="78"/>
      <c r="B142" s="78"/>
      <c r="C142" s="80"/>
      <c r="D142" s="73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ht="12.75" customHeight="1">
      <c r="A143" s="78"/>
      <c r="B143" s="78"/>
      <c r="C143" s="80"/>
      <c r="D143" s="73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ht="12.75" customHeight="1">
      <c r="A144" s="78"/>
      <c r="B144" s="78"/>
      <c r="C144" s="80"/>
      <c r="D144" s="73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ht="12.75" customHeight="1">
      <c r="A145" s="78"/>
      <c r="B145" s="78"/>
      <c r="C145" s="80"/>
      <c r="D145" s="73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ht="12.75" customHeight="1">
      <c r="A146" s="78"/>
      <c r="B146" s="78"/>
      <c r="C146" s="80"/>
      <c r="D146" s="73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ht="12.75" customHeight="1">
      <c r="A147" s="78"/>
      <c r="B147" s="78"/>
      <c r="C147" s="80"/>
      <c r="D147" s="73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ht="12.75" customHeight="1">
      <c r="A148" s="78"/>
      <c r="B148" s="78"/>
      <c r="C148" s="80"/>
      <c r="D148" s="73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ht="12.75" customHeight="1">
      <c r="A149" s="78"/>
      <c r="B149" s="78"/>
      <c r="C149" s="80"/>
      <c r="D149" s="73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ht="12.75" customHeight="1">
      <c r="A150" s="78"/>
      <c r="B150" s="78"/>
      <c r="C150" s="80"/>
      <c r="D150" s="73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ht="12.75" customHeight="1">
      <c r="A151" s="78"/>
      <c r="B151" s="78"/>
      <c r="C151" s="80"/>
      <c r="D151" s="73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ht="12.75" customHeight="1">
      <c r="A152" s="78"/>
      <c r="B152" s="78"/>
      <c r="C152" s="80"/>
      <c r="D152" s="73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ht="12.75" customHeight="1">
      <c r="A153" s="78"/>
      <c r="B153" s="78"/>
      <c r="C153" s="80"/>
      <c r="D153" s="73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ht="12.75" customHeight="1">
      <c r="A154" s="78"/>
      <c r="B154" s="78"/>
      <c r="C154" s="80"/>
      <c r="D154" s="73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ht="12.75" customHeight="1">
      <c r="A155" s="78"/>
      <c r="B155" s="78"/>
      <c r="C155" s="80"/>
      <c r="D155" s="73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ht="12.75" customHeight="1">
      <c r="A156" s="78"/>
      <c r="B156" s="78"/>
      <c r="C156" s="80"/>
      <c r="D156" s="73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ht="12.75" customHeight="1">
      <c r="A157" s="78"/>
      <c r="B157" s="78"/>
      <c r="C157" s="80"/>
      <c r="D157" s="73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ht="12.75" customHeight="1">
      <c r="A158" s="78"/>
      <c r="B158" s="78"/>
      <c r="C158" s="80"/>
      <c r="D158" s="73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ht="12.75" customHeight="1">
      <c r="A159" s="78"/>
      <c r="B159" s="78"/>
      <c r="C159" s="80"/>
      <c r="D159" s="73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ht="12.75" customHeight="1">
      <c r="A160" s="78"/>
      <c r="B160" s="78"/>
      <c r="C160" s="80"/>
      <c r="D160" s="73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ht="12.75" customHeight="1">
      <c r="A161" s="78"/>
      <c r="B161" s="78"/>
      <c r="C161" s="80"/>
      <c r="D161" s="73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ht="12.75" customHeight="1">
      <c r="A162" s="78"/>
      <c r="B162" s="78"/>
      <c r="C162" s="80"/>
      <c r="D162" s="73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ht="12.75" customHeight="1">
      <c r="A163" s="78"/>
      <c r="B163" s="78"/>
      <c r="C163" s="80"/>
      <c r="D163" s="73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ht="12.75" customHeight="1">
      <c r="A164" s="78"/>
      <c r="B164" s="78"/>
      <c r="C164" s="80"/>
      <c r="D164" s="73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ht="12.75" customHeight="1">
      <c r="A165" s="78"/>
      <c r="B165" s="78"/>
      <c r="C165" s="80"/>
      <c r="D165" s="73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ht="12.75" customHeight="1">
      <c r="A166" s="78"/>
      <c r="B166" s="78"/>
      <c r="C166" s="80"/>
      <c r="D166" s="73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ht="12.75" customHeight="1">
      <c r="A167" s="78"/>
      <c r="B167" s="78"/>
      <c r="C167" s="80"/>
      <c r="D167" s="73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ht="12.75" customHeight="1">
      <c r="A168" s="78"/>
      <c r="B168" s="78"/>
      <c r="C168" s="80"/>
      <c r="D168" s="73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ht="12.75" customHeight="1">
      <c r="A169" s="78"/>
      <c r="B169" s="78"/>
      <c r="C169" s="80"/>
      <c r="D169" s="73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ht="12.75" customHeight="1">
      <c r="A170" s="78"/>
      <c r="B170" s="78"/>
      <c r="C170" s="80"/>
      <c r="D170" s="73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ht="12.75" customHeight="1">
      <c r="A171" s="78"/>
      <c r="B171" s="78"/>
      <c r="C171" s="80"/>
      <c r="D171" s="73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ht="12.75" customHeight="1">
      <c r="A172" s="78"/>
      <c r="B172" s="78"/>
      <c r="C172" s="80"/>
      <c r="D172" s="73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ht="12.75" customHeight="1">
      <c r="A173" s="78"/>
      <c r="B173" s="78"/>
      <c r="C173" s="80"/>
      <c r="D173" s="73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ht="12.75" customHeight="1">
      <c r="A174" s="78"/>
      <c r="B174" s="78"/>
      <c r="C174" s="80"/>
      <c r="D174" s="73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ht="12.75" customHeight="1">
      <c r="A175" s="78"/>
      <c r="B175" s="78"/>
      <c r="C175" s="80"/>
      <c r="D175" s="73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ht="12.75" customHeight="1">
      <c r="A176" s="78"/>
      <c r="B176" s="78"/>
      <c r="C176" s="80"/>
      <c r="D176" s="73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ht="12.75" customHeight="1">
      <c r="A177" s="78"/>
      <c r="B177" s="78"/>
      <c r="C177" s="80"/>
      <c r="D177" s="73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ht="12.75" customHeight="1">
      <c r="A178" s="78"/>
      <c r="B178" s="78"/>
      <c r="C178" s="80"/>
      <c r="D178" s="73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ht="12.75" customHeight="1">
      <c r="A179" s="78"/>
      <c r="B179" s="78"/>
      <c r="C179" s="80"/>
      <c r="D179" s="73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ht="12.75" customHeight="1">
      <c r="A180" s="78"/>
      <c r="B180" s="78"/>
      <c r="C180" s="80"/>
      <c r="D180" s="73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ht="12.75" customHeight="1">
      <c r="A181" s="78"/>
      <c r="B181" s="78"/>
      <c r="C181" s="80"/>
      <c r="D181" s="73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ht="12.75" customHeight="1">
      <c r="A182" s="78"/>
      <c r="B182" s="78"/>
      <c r="C182" s="80"/>
      <c r="D182" s="73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ht="12.75" customHeight="1">
      <c r="A183" s="78"/>
      <c r="B183" s="78"/>
      <c r="C183" s="80"/>
      <c r="D183" s="73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ht="12.75" customHeight="1">
      <c r="A184" s="78"/>
      <c r="B184" s="78"/>
      <c r="C184" s="80"/>
      <c r="D184" s="73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ht="12.75" customHeight="1">
      <c r="A185" s="78"/>
      <c r="B185" s="78"/>
      <c r="C185" s="80"/>
      <c r="D185" s="73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ht="12.75" customHeight="1">
      <c r="A186" s="78"/>
      <c r="B186" s="78"/>
      <c r="C186" s="80"/>
      <c r="D186" s="73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ht="12.75" customHeight="1">
      <c r="A187" s="78"/>
      <c r="B187" s="78"/>
      <c r="C187" s="80"/>
      <c r="D187" s="73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ht="12.75" customHeight="1">
      <c r="A188" s="78"/>
      <c r="B188" s="78"/>
      <c r="C188" s="80"/>
      <c r="D188" s="73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ht="12.75" customHeight="1">
      <c r="A189" s="78"/>
      <c r="B189" s="78"/>
      <c r="C189" s="80"/>
      <c r="D189" s="73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ht="12.75" customHeight="1">
      <c r="A190" s="78"/>
      <c r="B190" s="78"/>
      <c r="C190" s="80"/>
      <c r="D190" s="73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ht="12.75" customHeight="1">
      <c r="A191" s="78"/>
      <c r="B191" s="78"/>
      <c r="C191" s="80"/>
      <c r="D191" s="73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ht="12.75" customHeight="1">
      <c r="A192" s="78"/>
      <c r="B192" s="78"/>
      <c r="C192" s="80"/>
      <c r="D192" s="73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ht="12.75" customHeight="1">
      <c r="A193" s="78"/>
      <c r="B193" s="78"/>
      <c r="C193" s="80"/>
      <c r="D193" s="73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ht="12.75" customHeight="1">
      <c r="A194" s="78"/>
      <c r="B194" s="78"/>
      <c r="C194" s="80"/>
      <c r="D194" s="73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ht="12.75" customHeight="1">
      <c r="A195" s="78"/>
      <c r="B195" s="78"/>
      <c r="C195" s="80"/>
      <c r="D195" s="73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ht="12.75" customHeight="1">
      <c r="A196" s="78"/>
      <c r="B196" s="78"/>
      <c r="C196" s="80"/>
      <c r="D196" s="73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ht="12.75" customHeight="1">
      <c r="A197" s="78"/>
      <c r="B197" s="78"/>
      <c r="C197" s="80"/>
      <c r="D197" s="73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ht="12.75" customHeight="1">
      <c r="A198" s="78"/>
      <c r="B198" s="78"/>
      <c r="C198" s="80"/>
      <c r="D198" s="73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ht="12.75" customHeight="1">
      <c r="A199" s="78"/>
      <c r="B199" s="78"/>
      <c r="C199" s="80"/>
      <c r="D199" s="73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ht="12.75" customHeight="1">
      <c r="A200" s="78"/>
      <c r="B200" s="78"/>
      <c r="C200" s="80"/>
      <c r="D200" s="73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ht="12.75" customHeight="1">
      <c r="A201" s="78"/>
      <c r="B201" s="78"/>
      <c r="C201" s="80"/>
      <c r="D201" s="73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ht="12.75" customHeight="1">
      <c r="A202" s="78"/>
      <c r="B202" s="78"/>
      <c r="C202" s="80"/>
      <c r="D202" s="73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ht="12.75" customHeight="1">
      <c r="A203" s="78"/>
      <c r="B203" s="78"/>
      <c r="C203" s="80"/>
      <c r="D203" s="73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ht="12.75" customHeight="1">
      <c r="A204" s="78"/>
      <c r="B204" s="78"/>
      <c r="C204" s="80"/>
      <c r="D204" s="73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ht="12.75" customHeight="1">
      <c r="A205" s="78"/>
      <c r="B205" s="78"/>
      <c r="C205" s="80"/>
      <c r="D205" s="73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ht="12.75" customHeight="1">
      <c r="A206" s="78"/>
      <c r="B206" s="78"/>
      <c r="C206" s="80"/>
      <c r="D206" s="73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ht="12.75" customHeight="1">
      <c r="A207" s="78"/>
      <c r="B207" s="78"/>
      <c r="C207" s="80"/>
      <c r="D207" s="73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ht="12.75" customHeight="1">
      <c r="A208" s="78"/>
      <c r="B208" s="78"/>
      <c r="C208" s="80"/>
      <c r="D208" s="73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ht="12.75" customHeight="1">
      <c r="A209" s="78"/>
      <c r="B209" s="78"/>
      <c r="C209" s="80"/>
      <c r="D209" s="73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ht="12.75" customHeight="1">
      <c r="A210" s="78"/>
      <c r="B210" s="78"/>
      <c r="C210" s="80"/>
      <c r="D210" s="73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ht="12.75" customHeight="1">
      <c r="A211" s="78"/>
      <c r="B211" s="78"/>
      <c r="C211" s="80"/>
      <c r="D211" s="73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ht="12.75" customHeight="1">
      <c r="A212" s="78"/>
      <c r="B212" s="78"/>
      <c r="C212" s="80"/>
      <c r="D212" s="73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ht="12.75" customHeight="1">
      <c r="A213" s="78"/>
      <c r="B213" s="78"/>
      <c r="C213" s="80"/>
      <c r="D213" s="73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ht="12.75" customHeight="1">
      <c r="A214" s="78"/>
      <c r="B214" s="78"/>
      <c r="C214" s="80"/>
      <c r="D214" s="73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ht="12.75" customHeight="1">
      <c r="A215" s="78"/>
      <c r="B215" s="78"/>
      <c r="C215" s="80"/>
      <c r="D215" s="73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ht="12.75" customHeight="1">
      <c r="A216" s="78"/>
      <c r="B216" s="78"/>
      <c r="C216" s="80"/>
      <c r="D216" s="73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ht="12.75" customHeight="1">
      <c r="A217" s="78"/>
      <c r="B217" s="78"/>
      <c r="C217" s="80"/>
      <c r="D217" s="73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ht="12.75" customHeight="1">
      <c r="A218" s="78"/>
      <c r="B218" s="78"/>
      <c r="C218" s="80"/>
      <c r="D218" s="73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ht="12.75" customHeight="1">
      <c r="A219" s="78"/>
      <c r="B219" s="78"/>
      <c r="C219" s="80"/>
      <c r="D219" s="73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ht="12.75" customHeight="1">
      <c r="A220" s="78"/>
      <c r="B220" s="78"/>
      <c r="C220" s="80"/>
      <c r="D220" s="73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ht="12.75" customHeight="1">
      <c r="A221" s="78"/>
      <c r="B221" s="78"/>
      <c r="C221" s="80"/>
      <c r="D221" s="73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ht="12.75" customHeight="1">
      <c r="A222" s="78"/>
      <c r="B222" s="78"/>
      <c r="C222" s="80"/>
      <c r="D222" s="73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ht="12.75" customHeight="1">
      <c r="A223" s="78"/>
      <c r="B223" s="78"/>
      <c r="C223" s="80"/>
      <c r="D223" s="73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ht="12.75" customHeight="1">
      <c r="A224" s="78"/>
      <c r="B224" s="78"/>
      <c r="C224" s="80"/>
      <c r="D224" s="73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ht="12.75" customHeight="1">
      <c r="A225" s="78"/>
      <c r="B225" s="78"/>
      <c r="C225" s="80"/>
      <c r="D225" s="73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ht="12.75" customHeight="1">
      <c r="A226" s="78"/>
      <c r="B226" s="78"/>
      <c r="C226" s="80"/>
      <c r="D226" s="73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ht="12.75" customHeight="1">
      <c r="A227" s="78"/>
      <c r="B227" s="78"/>
      <c r="C227" s="80"/>
      <c r="D227" s="73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ht="12.75" customHeight="1">
      <c r="A228" s="78"/>
      <c r="B228" s="78"/>
      <c r="C228" s="80"/>
      <c r="D228" s="73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ht="12.75" customHeight="1">
      <c r="A229" s="78"/>
      <c r="B229" s="78"/>
      <c r="C229" s="80"/>
      <c r="D229" s="73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ht="12.75" customHeight="1">
      <c r="A230" s="78"/>
      <c r="B230" s="78"/>
      <c r="C230" s="80"/>
      <c r="D230" s="73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ht="12.75" customHeight="1">
      <c r="A231" s="78"/>
      <c r="B231" s="78"/>
      <c r="C231" s="80"/>
      <c r="D231" s="73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ht="12.75" customHeight="1">
      <c r="A232" s="78"/>
      <c r="B232" s="78"/>
      <c r="C232" s="80"/>
      <c r="D232" s="73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ht="12.75" customHeight="1">
      <c r="A233" s="78"/>
      <c r="B233" s="78"/>
      <c r="C233" s="80"/>
      <c r="D233" s="73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ht="12.75" customHeight="1">
      <c r="A234" s="78"/>
      <c r="B234" s="78"/>
      <c r="C234" s="80"/>
      <c r="D234" s="73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ht="12.75" customHeight="1">
      <c r="A235" s="78"/>
      <c r="B235" s="78"/>
      <c r="C235" s="80"/>
      <c r="D235" s="73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ht="12.75" customHeight="1">
      <c r="A236" s="78"/>
      <c r="B236" s="78"/>
      <c r="C236" s="80"/>
      <c r="D236" s="73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ht="12.75" customHeight="1">
      <c r="A237" s="78"/>
      <c r="B237" s="78"/>
      <c r="C237" s="80"/>
      <c r="D237" s="73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ht="12.75" customHeight="1">
      <c r="A238" s="78"/>
      <c r="B238" s="78"/>
      <c r="C238" s="80"/>
      <c r="D238" s="73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ht="12.75" customHeight="1">
      <c r="A239" s="78"/>
      <c r="B239" s="78"/>
      <c r="C239" s="80"/>
      <c r="D239" s="73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ht="12.75" customHeight="1">
      <c r="A240" s="78"/>
      <c r="B240" s="78"/>
      <c r="C240" s="80"/>
      <c r="D240" s="73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ht="12.75" customHeight="1">
      <c r="A241" s="78"/>
      <c r="B241" s="78"/>
      <c r="C241" s="80"/>
      <c r="D241" s="73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ht="12.75" customHeight="1">
      <c r="A242" s="78"/>
      <c r="B242" s="78"/>
      <c r="C242" s="80"/>
      <c r="D242" s="73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ht="12.75" customHeight="1">
      <c r="A243" s="78"/>
      <c r="B243" s="78"/>
      <c r="C243" s="80"/>
      <c r="D243" s="73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ht="12.75" customHeight="1">
      <c r="A244" s="78"/>
      <c r="B244" s="78"/>
      <c r="C244" s="80"/>
      <c r="D244" s="73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ht="12.75" customHeight="1">
      <c r="A245" s="78"/>
      <c r="B245" s="78"/>
      <c r="C245" s="80"/>
      <c r="D245" s="73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ht="12.75" customHeight="1">
      <c r="A246" s="78"/>
      <c r="B246" s="78"/>
      <c r="C246" s="80"/>
      <c r="D246" s="73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ht="12.75" customHeight="1">
      <c r="A247" s="78"/>
      <c r="B247" s="78"/>
      <c r="C247" s="80"/>
      <c r="D247" s="73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ht="12.75" customHeight="1">
      <c r="A248" s="78"/>
      <c r="B248" s="78"/>
      <c r="C248" s="80"/>
      <c r="D248" s="73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ht="12.75" customHeight="1">
      <c r="A249" s="78"/>
      <c r="B249" s="78"/>
      <c r="C249" s="80"/>
      <c r="D249" s="73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ht="12.75" customHeight="1">
      <c r="A250" s="78"/>
      <c r="B250" s="78"/>
      <c r="C250" s="80"/>
      <c r="D250" s="73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ht="12.75" customHeight="1">
      <c r="A251" s="78"/>
      <c r="B251" s="78"/>
      <c r="C251" s="80"/>
      <c r="D251" s="73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ht="12.75" customHeight="1">
      <c r="A252" s="78"/>
      <c r="B252" s="78"/>
      <c r="C252" s="80"/>
      <c r="D252" s="73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ht="12.75" customHeight="1">
      <c r="A253" s="78"/>
      <c r="B253" s="78"/>
      <c r="C253" s="80"/>
      <c r="D253" s="73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ht="12.75" customHeight="1">
      <c r="A254" s="78"/>
      <c r="B254" s="78"/>
      <c r="C254" s="80"/>
      <c r="D254" s="73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ht="12.75" customHeight="1">
      <c r="A255" s="78"/>
      <c r="B255" s="78"/>
      <c r="C255" s="80"/>
      <c r="D255" s="73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ht="12.75" customHeight="1">
      <c r="A256" s="78"/>
      <c r="B256" s="78"/>
      <c r="C256" s="80"/>
      <c r="D256" s="73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ht="12.75" customHeight="1">
      <c r="A257" s="78"/>
      <c r="B257" s="78"/>
      <c r="C257" s="80"/>
      <c r="D257" s="73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ht="12.75" customHeight="1">
      <c r="A258" s="78"/>
      <c r="B258" s="78"/>
      <c r="C258" s="80"/>
      <c r="D258" s="73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ht="12.75" customHeight="1">
      <c r="A259" s="78"/>
      <c r="B259" s="78"/>
      <c r="C259" s="80"/>
      <c r="D259" s="73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ht="12.75" customHeight="1">
      <c r="A260" s="78"/>
      <c r="B260" s="78"/>
      <c r="C260" s="80"/>
      <c r="D260" s="73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ht="12.75" customHeight="1">
      <c r="A261" s="78"/>
      <c r="B261" s="78"/>
      <c r="C261" s="80"/>
      <c r="D261" s="73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ht="12.75" customHeight="1">
      <c r="A262" s="78"/>
      <c r="B262" s="78"/>
      <c r="C262" s="80"/>
      <c r="D262" s="73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ht="12.75" customHeight="1">
      <c r="A263" s="78"/>
      <c r="B263" s="78"/>
      <c r="C263" s="80"/>
      <c r="D263" s="73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ht="12.75" customHeight="1">
      <c r="A264" s="78"/>
      <c r="B264" s="78"/>
      <c r="C264" s="80"/>
      <c r="D264" s="73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ht="12.75" customHeight="1">
      <c r="A265" s="78"/>
      <c r="B265" s="78"/>
      <c r="C265" s="80"/>
      <c r="D265" s="73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ht="12.75" customHeight="1">
      <c r="A266" s="78"/>
      <c r="B266" s="78"/>
      <c r="C266" s="80"/>
      <c r="D266" s="73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ht="12.75" customHeight="1">
      <c r="A267" s="78"/>
      <c r="B267" s="78"/>
      <c r="C267" s="80"/>
      <c r="D267" s="73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ht="12.75" customHeight="1">
      <c r="A268" s="78"/>
      <c r="B268" s="78"/>
      <c r="C268" s="80"/>
      <c r="D268" s="73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ht="12.75" customHeight="1">
      <c r="A269" s="78"/>
      <c r="B269" s="78"/>
      <c r="C269" s="80"/>
      <c r="D269" s="73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ht="12.75" customHeight="1">
      <c r="A270" s="78"/>
      <c r="B270" s="78"/>
      <c r="C270" s="80"/>
      <c r="D270" s="73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ht="12.75" customHeight="1">
      <c r="A271" s="78"/>
      <c r="B271" s="78"/>
      <c r="C271" s="80"/>
      <c r="D271" s="73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ht="12.75" customHeight="1">
      <c r="A272" s="78"/>
      <c r="B272" s="78"/>
      <c r="C272" s="80"/>
      <c r="D272" s="73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ht="12.75" customHeight="1">
      <c r="A273" s="78"/>
      <c r="B273" s="78"/>
      <c r="C273" s="80"/>
      <c r="D273" s="73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ht="12.75" customHeight="1">
      <c r="A274" s="78"/>
      <c r="B274" s="78"/>
      <c r="C274" s="80"/>
      <c r="D274" s="73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ht="12.75" customHeight="1">
      <c r="A275" s="78"/>
      <c r="B275" s="78"/>
      <c r="C275" s="80"/>
      <c r="D275" s="73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ht="12.75" customHeight="1">
      <c r="A276" s="78"/>
      <c r="B276" s="78"/>
      <c r="C276" s="80"/>
      <c r="D276" s="73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ht="12.75" customHeight="1">
      <c r="A277" s="78"/>
      <c r="B277" s="78"/>
      <c r="C277" s="80"/>
      <c r="D277" s="73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ht="12.75" customHeight="1">
      <c r="A278" s="78"/>
      <c r="B278" s="78"/>
      <c r="C278" s="80"/>
      <c r="D278" s="73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ht="12.75" customHeight="1">
      <c r="A279" s="78"/>
      <c r="B279" s="78"/>
      <c r="C279" s="80"/>
      <c r="D279" s="73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ht="12.75" customHeight="1">
      <c r="A280" s="78"/>
      <c r="B280" s="78"/>
      <c r="C280" s="80"/>
      <c r="D280" s="73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ht="12.75" customHeight="1">
      <c r="A281" s="78"/>
      <c r="B281" s="78"/>
      <c r="C281" s="80"/>
      <c r="D281" s="73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ht="12.75" customHeight="1">
      <c r="A282" s="78"/>
      <c r="B282" s="78"/>
      <c r="C282" s="80"/>
      <c r="D282" s="73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ht="12.75" customHeight="1">
      <c r="A283" s="78"/>
      <c r="B283" s="78"/>
      <c r="C283" s="80"/>
      <c r="D283" s="73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ht="12.75" customHeight="1">
      <c r="A284" s="78"/>
      <c r="B284" s="78"/>
      <c r="C284" s="80"/>
      <c r="D284" s="73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ht="12.75" customHeight="1">
      <c r="A285" s="78"/>
      <c r="B285" s="78"/>
      <c r="C285" s="80"/>
      <c r="D285" s="73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ht="12.75" customHeight="1">
      <c r="A286" s="78"/>
      <c r="B286" s="78"/>
      <c r="C286" s="80"/>
      <c r="D286" s="73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ht="12.75" customHeight="1">
      <c r="A287" s="78"/>
      <c r="B287" s="78"/>
      <c r="C287" s="80"/>
      <c r="D287" s="73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ht="12.75" customHeight="1">
      <c r="A288" s="78"/>
      <c r="B288" s="78"/>
      <c r="C288" s="80"/>
      <c r="D288" s="73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ht="12.75" customHeight="1">
      <c r="A289" s="78"/>
      <c r="B289" s="78"/>
      <c r="C289" s="80"/>
      <c r="D289" s="73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ht="12.75" customHeight="1">
      <c r="A290" s="78"/>
      <c r="B290" s="78"/>
      <c r="C290" s="80"/>
      <c r="D290" s="73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ht="12.75" customHeight="1">
      <c r="A291" s="78"/>
      <c r="B291" s="78"/>
      <c r="C291" s="80"/>
      <c r="D291" s="73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ht="12.75" customHeight="1">
      <c r="A292" s="78"/>
      <c r="B292" s="78"/>
      <c r="C292" s="80"/>
      <c r="D292" s="73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ht="12.75" customHeight="1">
      <c r="A293" s="78"/>
      <c r="B293" s="78"/>
      <c r="C293" s="80"/>
      <c r="D293" s="73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ht="12.75" customHeight="1">
      <c r="A294" s="78"/>
      <c r="B294" s="78"/>
      <c r="C294" s="80"/>
      <c r="D294" s="73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ht="12.75" customHeight="1">
      <c r="A295" s="78"/>
      <c r="B295" s="78"/>
      <c r="C295" s="80"/>
      <c r="D295" s="73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ht="12.75" customHeight="1">
      <c r="A296" s="78"/>
      <c r="B296" s="78"/>
      <c r="C296" s="80"/>
      <c r="D296" s="73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ht="12.75" customHeight="1">
      <c r="A297" s="78"/>
      <c r="B297" s="78"/>
      <c r="C297" s="80"/>
      <c r="D297" s="73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ht="12.75" customHeight="1">
      <c r="A298" s="78"/>
      <c r="B298" s="78"/>
      <c r="C298" s="80"/>
      <c r="D298" s="73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ht="12.75" customHeight="1">
      <c r="A299" s="78"/>
      <c r="B299" s="78"/>
      <c r="C299" s="80"/>
      <c r="D299" s="73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ht="12.75" customHeight="1">
      <c r="A300" s="78"/>
      <c r="B300" s="78"/>
      <c r="C300" s="80"/>
      <c r="D300" s="73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ht="12.75" customHeight="1">
      <c r="A301" s="78"/>
      <c r="B301" s="78"/>
      <c r="C301" s="80"/>
      <c r="D301" s="73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ht="12.75" customHeight="1">
      <c r="A302" s="78"/>
      <c r="B302" s="78"/>
      <c r="C302" s="80"/>
      <c r="D302" s="73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ht="12.75" customHeight="1">
      <c r="A303" s="78"/>
      <c r="B303" s="78"/>
      <c r="C303" s="80"/>
      <c r="D303" s="73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ht="12.75" customHeight="1">
      <c r="A304" s="78"/>
      <c r="B304" s="78"/>
      <c r="C304" s="80"/>
      <c r="D304" s="73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ht="12.75" customHeight="1">
      <c r="A305" s="78"/>
      <c r="B305" s="78"/>
      <c r="C305" s="80"/>
      <c r="D305" s="73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ht="12.75" customHeight="1">
      <c r="A306" s="78"/>
      <c r="B306" s="78"/>
      <c r="C306" s="80"/>
      <c r="D306" s="73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ht="12.75" customHeight="1">
      <c r="A307" s="78"/>
      <c r="B307" s="78"/>
      <c r="C307" s="80"/>
      <c r="D307" s="73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ht="12.75" customHeight="1">
      <c r="A308" s="78"/>
      <c r="B308" s="78"/>
      <c r="C308" s="80"/>
      <c r="D308" s="73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ht="12.75" customHeight="1">
      <c r="A309" s="78"/>
      <c r="B309" s="78"/>
      <c r="C309" s="80"/>
      <c r="D309" s="73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ht="12.75" customHeight="1">
      <c r="A310" s="78"/>
      <c r="B310" s="78"/>
      <c r="C310" s="80"/>
      <c r="D310" s="73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ht="12.75" customHeight="1">
      <c r="A311" s="78"/>
      <c r="B311" s="78"/>
      <c r="C311" s="80"/>
      <c r="D311" s="73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ht="12.75" customHeight="1">
      <c r="A312" s="78"/>
      <c r="B312" s="78"/>
      <c r="C312" s="80"/>
      <c r="D312" s="73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ht="12.75" customHeight="1">
      <c r="A313" s="78"/>
      <c r="B313" s="78"/>
      <c r="C313" s="80"/>
      <c r="D313" s="73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ht="12.75" customHeight="1">
      <c r="A314" s="78"/>
      <c r="B314" s="78"/>
      <c r="C314" s="80"/>
      <c r="D314" s="73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ht="12.75" customHeight="1">
      <c r="A315" s="78"/>
      <c r="B315" s="78"/>
      <c r="C315" s="80"/>
      <c r="D315" s="73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ht="12.75" customHeight="1">
      <c r="A316" s="78"/>
      <c r="B316" s="78"/>
      <c r="C316" s="80"/>
      <c r="D316" s="73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ht="12.75" customHeight="1">
      <c r="A317" s="78"/>
      <c r="B317" s="78"/>
      <c r="C317" s="80"/>
      <c r="D317" s="73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ht="12.75" customHeight="1">
      <c r="A318" s="78"/>
      <c r="B318" s="78"/>
      <c r="C318" s="80"/>
      <c r="D318" s="73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ht="12.75" customHeight="1">
      <c r="A319" s="78"/>
      <c r="B319" s="78"/>
      <c r="C319" s="80"/>
      <c r="D319" s="73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ht="12.75" customHeight="1">
      <c r="A320" s="78"/>
      <c r="B320" s="78"/>
      <c r="C320" s="80"/>
      <c r="D320" s="73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ht="12.75" customHeight="1">
      <c r="A321" s="78"/>
      <c r="B321" s="78"/>
      <c r="C321" s="80"/>
      <c r="D321" s="73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ht="12.75" customHeight="1">
      <c r="A322" s="78"/>
      <c r="B322" s="78"/>
      <c r="C322" s="80"/>
      <c r="D322" s="73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ht="12.75" customHeight="1">
      <c r="A323" s="78"/>
      <c r="B323" s="78"/>
      <c r="C323" s="80"/>
      <c r="D323" s="73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ht="12.75" customHeight="1">
      <c r="A324" s="78"/>
      <c r="B324" s="78"/>
      <c r="C324" s="80"/>
      <c r="D324" s="73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ht="12.75" customHeight="1">
      <c r="A325" s="78"/>
      <c r="B325" s="78"/>
      <c r="C325" s="80"/>
      <c r="D325" s="73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ht="12.75" customHeight="1">
      <c r="A326" s="78"/>
      <c r="B326" s="78"/>
      <c r="C326" s="80"/>
      <c r="D326" s="73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ht="12.75" customHeight="1">
      <c r="A327" s="78"/>
      <c r="B327" s="78"/>
      <c r="C327" s="80"/>
      <c r="D327" s="73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ht="12.75" customHeight="1">
      <c r="A328" s="78"/>
      <c r="B328" s="78"/>
      <c r="C328" s="80"/>
      <c r="D328" s="73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ht="12.75" customHeight="1">
      <c r="A329" s="78"/>
      <c r="B329" s="78"/>
      <c r="C329" s="80"/>
      <c r="D329" s="73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ht="12.75" customHeight="1">
      <c r="A330" s="78"/>
      <c r="B330" s="78"/>
      <c r="C330" s="80"/>
      <c r="D330" s="73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ht="12.75" customHeight="1">
      <c r="A331" s="78"/>
      <c r="B331" s="78"/>
      <c r="C331" s="80"/>
      <c r="D331" s="73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ht="12.75" customHeight="1">
      <c r="A332" s="78"/>
      <c r="B332" s="78"/>
      <c r="C332" s="80"/>
      <c r="D332" s="73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ht="12.75" customHeight="1">
      <c r="A333" s="78"/>
      <c r="B333" s="78"/>
      <c r="C333" s="80"/>
      <c r="D333" s="73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ht="12.75" customHeight="1">
      <c r="A334" s="78"/>
      <c r="B334" s="78"/>
      <c r="C334" s="80"/>
      <c r="D334" s="73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ht="12.75" customHeight="1">
      <c r="A335" s="78"/>
      <c r="B335" s="78"/>
      <c r="C335" s="80"/>
      <c r="D335" s="73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ht="12.75" customHeight="1">
      <c r="A336" s="78"/>
      <c r="B336" s="78"/>
      <c r="C336" s="80"/>
      <c r="D336" s="73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ht="12.75" customHeight="1">
      <c r="A337" s="78"/>
      <c r="B337" s="78"/>
      <c r="C337" s="80"/>
      <c r="D337" s="73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ht="12.75" customHeight="1">
      <c r="A338" s="78"/>
      <c r="B338" s="78"/>
      <c r="C338" s="80"/>
      <c r="D338" s="73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ht="12.75" customHeight="1">
      <c r="A339" s="78"/>
      <c r="B339" s="78"/>
      <c r="C339" s="80"/>
      <c r="D339" s="73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ht="12.75" customHeight="1">
      <c r="A340" s="78"/>
      <c r="B340" s="78"/>
      <c r="C340" s="80"/>
      <c r="D340" s="73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ht="12.75" customHeight="1">
      <c r="A341" s="78"/>
      <c r="B341" s="78"/>
      <c r="C341" s="80"/>
      <c r="D341" s="73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ht="12.75" customHeight="1">
      <c r="A342" s="78"/>
      <c r="B342" s="78"/>
      <c r="C342" s="80"/>
      <c r="D342" s="73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ht="12.75" customHeight="1">
      <c r="A343" s="78"/>
      <c r="B343" s="78"/>
      <c r="C343" s="80"/>
      <c r="D343" s="73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ht="12.75" customHeight="1">
      <c r="A344" s="78"/>
      <c r="B344" s="78"/>
      <c r="C344" s="80"/>
      <c r="D344" s="73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ht="12.75" customHeight="1">
      <c r="A345" s="78"/>
      <c r="B345" s="78"/>
      <c r="C345" s="80"/>
      <c r="D345" s="73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ht="12.75" customHeight="1">
      <c r="A346" s="78"/>
      <c r="B346" s="78"/>
      <c r="C346" s="80"/>
      <c r="D346" s="73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ht="12.75" customHeight="1">
      <c r="A347" s="78"/>
      <c r="B347" s="78"/>
      <c r="C347" s="80"/>
      <c r="D347" s="73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ht="12.75" customHeight="1">
      <c r="A348" s="78"/>
      <c r="B348" s="78"/>
      <c r="C348" s="80"/>
      <c r="D348" s="73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ht="12.75" customHeight="1">
      <c r="A349" s="78"/>
      <c r="B349" s="78"/>
      <c r="C349" s="80"/>
      <c r="D349" s="73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ht="12.75" customHeight="1">
      <c r="A350" s="78"/>
      <c r="B350" s="78"/>
      <c r="C350" s="80"/>
      <c r="D350" s="73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ht="12.75" customHeight="1">
      <c r="A351" s="78"/>
      <c r="B351" s="78"/>
      <c r="C351" s="80"/>
      <c r="D351" s="73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ht="12.75" customHeight="1">
      <c r="A352" s="78"/>
      <c r="B352" s="78"/>
      <c r="C352" s="80"/>
      <c r="D352" s="73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ht="12.75" customHeight="1">
      <c r="A353" s="78"/>
      <c r="B353" s="78"/>
      <c r="C353" s="80"/>
      <c r="D353" s="73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ht="12.75" customHeight="1">
      <c r="A354" s="78"/>
      <c r="B354" s="78"/>
      <c r="C354" s="80"/>
      <c r="D354" s="73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ht="12.75" customHeight="1">
      <c r="A355" s="78"/>
      <c r="B355" s="78"/>
      <c r="C355" s="80"/>
      <c r="D355" s="73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ht="12.75" customHeight="1">
      <c r="A356" s="78"/>
      <c r="B356" s="78"/>
      <c r="C356" s="80"/>
      <c r="D356" s="73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ht="12.75" customHeight="1">
      <c r="A357" s="78"/>
      <c r="B357" s="78"/>
      <c r="C357" s="80"/>
      <c r="D357" s="73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ht="12.75" customHeight="1">
      <c r="A358" s="78"/>
      <c r="B358" s="78"/>
      <c r="C358" s="80"/>
      <c r="D358" s="73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ht="12.75" customHeight="1">
      <c r="A359" s="78"/>
      <c r="B359" s="78"/>
      <c r="C359" s="80"/>
      <c r="D359" s="73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ht="12.75" customHeight="1">
      <c r="A360" s="78"/>
      <c r="B360" s="78"/>
      <c r="C360" s="80"/>
      <c r="D360" s="73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ht="12.75" customHeight="1">
      <c r="A361" s="78"/>
      <c r="B361" s="78"/>
      <c r="C361" s="80"/>
      <c r="D361" s="73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ht="12.75" customHeight="1">
      <c r="A362" s="78"/>
      <c r="B362" s="78"/>
      <c r="C362" s="80"/>
      <c r="D362" s="73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ht="12.75" customHeight="1">
      <c r="A363" s="78"/>
      <c r="B363" s="78"/>
      <c r="C363" s="80"/>
      <c r="D363" s="73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ht="12.75" customHeight="1">
      <c r="A364" s="78"/>
      <c r="B364" s="78"/>
      <c r="C364" s="80"/>
      <c r="D364" s="73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ht="12.75" customHeight="1">
      <c r="A365" s="78"/>
      <c r="B365" s="78"/>
      <c r="C365" s="80"/>
      <c r="D365" s="73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ht="12.75" customHeight="1">
      <c r="A366" s="78"/>
      <c r="B366" s="78"/>
      <c r="C366" s="80"/>
      <c r="D366" s="73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ht="12.75" customHeight="1">
      <c r="A367" s="78"/>
      <c r="B367" s="78"/>
      <c r="C367" s="80"/>
      <c r="D367" s="73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ht="12.75" customHeight="1">
      <c r="A368" s="78"/>
      <c r="B368" s="78"/>
      <c r="C368" s="80"/>
      <c r="D368" s="73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ht="12.75" customHeight="1">
      <c r="A369" s="78"/>
      <c r="B369" s="78"/>
      <c r="C369" s="80"/>
      <c r="D369" s="73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ht="12.75" customHeight="1">
      <c r="A370" s="78"/>
      <c r="B370" s="78"/>
      <c r="C370" s="80"/>
      <c r="D370" s="73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ht="12.75" customHeight="1">
      <c r="A371" s="78"/>
      <c r="B371" s="78"/>
      <c r="C371" s="80"/>
      <c r="D371" s="73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ht="12.75" customHeight="1">
      <c r="A372" s="78"/>
      <c r="B372" s="78"/>
      <c r="C372" s="80"/>
      <c r="D372" s="73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ht="12.75" customHeight="1">
      <c r="A373" s="78"/>
      <c r="B373" s="78"/>
      <c r="C373" s="80"/>
      <c r="D373" s="73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ht="12.75" customHeight="1">
      <c r="A374" s="78"/>
      <c r="B374" s="78"/>
      <c r="C374" s="80"/>
      <c r="D374" s="73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ht="12.75" customHeight="1">
      <c r="A375" s="78"/>
      <c r="B375" s="78"/>
      <c r="C375" s="80"/>
      <c r="D375" s="73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ht="12.75" customHeight="1">
      <c r="A376" s="78"/>
      <c r="B376" s="78"/>
      <c r="C376" s="80"/>
      <c r="D376" s="73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ht="12.75" customHeight="1">
      <c r="A377" s="78"/>
      <c r="B377" s="78"/>
      <c r="C377" s="80"/>
      <c r="D377" s="73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ht="12.75" customHeight="1">
      <c r="A378" s="78"/>
      <c r="B378" s="78"/>
      <c r="C378" s="80"/>
      <c r="D378" s="73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ht="12.75" customHeight="1">
      <c r="A379" s="78"/>
      <c r="B379" s="78"/>
      <c r="C379" s="80"/>
      <c r="D379" s="73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ht="12.75" customHeight="1">
      <c r="A380" s="78"/>
      <c r="B380" s="78"/>
      <c r="C380" s="80"/>
      <c r="D380" s="73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ht="12.75" customHeight="1">
      <c r="A381" s="78"/>
      <c r="B381" s="78"/>
      <c r="C381" s="80"/>
      <c r="D381" s="73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ht="12.75" customHeight="1">
      <c r="A382" s="78"/>
      <c r="B382" s="78"/>
      <c r="C382" s="80"/>
      <c r="D382" s="73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ht="12.75" customHeight="1">
      <c r="A383" s="78"/>
      <c r="B383" s="78"/>
      <c r="C383" s="80"/>
      <c r="D383" s="73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ht="12.75" customHeight="1">
      <c r="A384" s="78"/>
      <c r="B384" s="78"/>
      <c r="C384" s="80"/>
      <c r="D384" s="73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ht="12.75" customHeight="1">
      <c r="A385" s="78"/>
      <c r="B385" s="78"/>
      <c r="C385" s="80"/>
      <c r="D385" s="73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ht="12.75" customHeight="1">
      <c r="A386" s="78"/>
      <c r="B386" s="78"/>
      <c r="C386" s="80"/>
      <c r="D386" s="73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ht="12.75" customHeight="1">
      <c r="A387" s="78"/>
      <c r="B387" s="78"/>
      <c r="C387" s="80"/>
      <c r="D387" s="73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ht="12.75" customHeight="1">
      <c r="A388" s="78"/>
      <c r="B388" s="78"/>
      <c r="C388" s="80"/>
      <c r="D388" s="73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ht="12.75" customHeight="1">
      <c r="A389" s="78"/>
      <c r="B389" s="78"/>
      <c r="C389" s="80"/>
      <c r="D389" s="73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ht="12.75" customHeight="1">
      <c r="A390" s="78"/>
      <c r="B390" s="78"/>
      <c r="C390" s="80"/>
      <c r="D390" s="73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ht="12.75" customHeight="1">
      <c r="A391" s="78"/>
      <c r="B391" s="78"/>
      <c r="C391" s="80"/>
      <c r="D391" s="73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ht="12.75" customHeight="1">
      <c r="A392" s="78"/>
      <c r="B392" s="78"/>
      <c r="C392" s="80"/>
      <c r="D392" s="73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ht="12.75" customHeight="1">
      <c r="A393" s="78"/>
      <c r="B393" s="78"/>
      <c r="C393" s="80"/>
      <c r="D393" s="73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ht="12.75" customHeight="1">
      <c r="A394" s="78"/>
      <c r="B394" s="78"/>
      <c r="C394" s="80"/>
      <c r="D394" s="73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ht="12.75" customHeight="1">
      <c r="A395" s="78"/>
      <c r="B395" s="78"/>
      <c r="C395" s="80"/>
      <c r="D395" s="73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ht="12.75" customHeight="1">
      <c r="A396" s="78"/>
      <c r="B396" s="78"/>
      <c r="C396" s="80"/>
      <c r="D396" s="73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ht="12.75" customHeight="1">
      <c r="A397" s="78"/>
      <c r="B397" s="78"/>
      <c r="C397" s="80"/>
      <c r="D397" s="73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ht="12.75" customHeight="1">
      <c r="A398" s="78"/>
      <c r="B398" s="78"/>
      <c r="C398" s="80"/>
      <c r="D398" s="73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ht="12.75" customHeight="1">
      <c r="A399" s="78"/>
      <c r="B399" s="78"/>
      <c r="C399" s="80"/>
      <c r="D399" s="73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ht="12.75" customHeight="1">
      <c r="A400" s="78"/>
      <c r="B400" s="78"/>
      <c r="C400" s="80"/>
      <c r="D400" s="73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ht="12.75" customHeight="1">
      <c r="A401" s="78"/>
      <c r="B401" s="78"/>
      <c r="C401" s="80"/>
      <c r="D401" s="73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ht="12.75" customHeight="1">
      <c r="A402" s="78"/>
      <c r="B402" s="78"/>
      <c r="C402" s="80"/>
      <c r="D402" s="73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ht="12.75" customHeight="1">
      <c r="A403" s="78"/>
      <c r="B403" s="78"/>
      <c r="C403" s="80"/>
      <c r="D403" s="73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ht="12.75" customHeight="1">
      <c r="A404" s="78"/>
      <c r="B404" s="78"/>
      <c r="C404" s="80"/>
      <c r="D404" s="73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ht="12.75" customHeight="1">
      <c r="A405" s="78"/>
      <c r="B405" s="78"/>
      <c r="C405" s="80"/>
      <c r="D405" s="73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ht="12.75" customHeight="1">
      <c r="A406" s="78"/>
      <c r="B406" s="78"/>
      <c r="C406" s="80"/>
      <c r="D406" s="73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ht="12.75" customHeight="1">
      <c r="A407" s="78"/>
      <c r="B407" s="78"/>
      <c r="C407" s="80"/>
      <c r="D407" s="73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ht="12.75" customHeight="1">
      <c r="A408" s="78"/>
      <c r="B408" s="78"/>
      <c r="C408" s="80"/>
      <c r="D408" s="73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ht="12.75" customHeight="1">
      <c r="A409" s="78"/>
      <c r="B409" s="78"/>
      <c r="C409" s="80"/>
      <c r="D409" s="73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ht="12.75" customHeight="1">
      <c r="A410" s="78"/>
      <c r="B410" s="78"/>
      <c r="C410" s="80"/>
      <c r="D410" s="73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ht="12.75" customHeight="1">
      <c r="A411" s="78"/>
      <c r="B411" s="78"/>
      <c r="C411" s="80"/>
      <c r="D411" s="73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ht="12.75" customHeight="1">
      <c r="A412" s="78"/>
      <c r="B412" s="78"/>
      <c r="C412" s="80"/>
      <c r="D412" s="73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ht="12.75" customHeight="1">
      <c r="A413" s="78"/>
      <c r="B413" s="78"/>
      <c r="C413" s="80"/>
      <c r="D413" s="73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ht="12.75" customHeight="1">
      <c r="A414" s="78"/>
      <c r="B414" s="78"/>
      <c r="C414" s="80"/>
      <c r="D414" s="73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ht="12.75" customHeight="1">
      <c r="A415" s="78"/>
      <c r="B415" s="78"/>
      <c r="C415" s="80"/>
      <c r="D415" s="73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ht="12.75" customHeight="1">
      <c r="A416" s="78"/>
      <c r="B416" s="78"/>
      <c r="C416" s="80"/>
      <c r="D416" s="73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ht="12.75" customHeight="1">
      <c r="A417" s="78"/>
      <c r="B417" s="78"/>
      <c r="C417" s="80"/>
      <c r="D417" s="73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ht="12.75" customHeight="1">
      <c r="A418" s="78"/>
      <c r="B418" s="78"/>
      <c r="C418" s="80"/>
      <c r="D418" s="73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ht="12.75" customHeight="1">
      <c r="A419" s="78"/>
      <c r="B419" s="78"/>
      <c r="C419" s="80"/>
      <c r="D419" s="73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ht="12.75" customHeight="1">
      <c r="A420" s="78"/>
      <c r="B420" s="78"/>
      <c r="C420" s="80"/>
      <c r="D420" s="73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ht="12.75" customHeight="1">
      <c r="A421" s="78"/>
      <c r="B421" s="78"/>
      <c r="C421" s="80"/>
      <c r="D421" s="73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ht="12.75" customHeight="1">
      <c r="A422" s="78"/>
      <c r="B422" s="78"/>
      <c r="C422" s="80"/>
      <c r="D422" s="73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ht="12.75" customHeight="1">
      <c r="A423" s="78"/>
      <c r="B423" s="78"/>
      <c r="C423" s="80"/>
      <c r="D423" s="73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ht="12.75" customHeight="1">
      <c r="A424" s="78"/>
      <c r="B424" s="78"/>
      <c r="C424" s="80"/>
      <c r="D424" s="73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ht="12.75" customHeight="1">
      <c r="A425" s="78"/>
      <c r="B425" s="78"/>
      <c r="C425" s="80"/>
      <c r="D425" s="73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ht="12.75" customHeight="1">
      <c r="A426" s="78"/>
      <c r="B426" s="78"/>
      <c r="C426" s="80"/>
      <c r="D426" s="73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ht="12.75" customHeight="1">
      <c r="A427" s="78"/>
      <c r="B427" s="78"/>
      <c r="C427" s="80"/>
      <c r="D427" s="73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ht="12.75" customHeight="1">
      <c r="A428" s="78"/>
      <c r="B428" s="78"/>
      <c r="C428" s="80"/>
      <c r="D428" s="73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ht="12.75" customHeight="1">
      <c r="A429" s="78"/>
      <c r="B429" s="78"/>
      <c r="C429" s="80"/>
      <c r="D429" s="73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ht="12.75" customHeight="1">
      <c r="A430" s="78"/>
      <c r="B430" s="78"/>
      <c r="C430" s="80"/>
      <c r="D430" s="73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ht="12.75" customHeight="1">
      <c r="A431" s="78"/>
      <c r="B431" s="78"/>
      <c r="C431" s="80"/>
      <c r="D431" s="73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ht="12.75" customHeight="1">
      <c r="A432" s="78"/>
      <c r="B432" s="78"/>
      <c r="C432" s="80"/>
      <c r="D432" s="73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ht="12.75" customHeight="1">
      <c r="A433" s="78"/>
      <c r="B433" s="78"/>
      <c r="C433" s="80"/>
      <c r="D433" s="73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ht="12.75" customHeight="1">
      <c r="A434" s="78"/>
      <c r="B434" s="78"/>
      <c r="C434" s="80"/>
      <c r="D434" s="73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ht="12.75" customHeight="1">
      <c r="A435" s="78"/>
      <c r="B435" s="78"/>
      <c r="C435" s="80"/>
      <c r="D435" s="73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ht="12.75" customHeight="1">
      <c r="A436" s="78"/>
      <c r="B436" s="78"/>
      <c r="C436" s="80"/>
      <c r="D436" s="73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ht="12.75" customHeight="1">
      <c r="A437" s="78"/>
      <c r="B437" s="78"/>
      <c r="C437" s="80"/>
      <c r="D437" s="73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ht="12.75" customHeight="1">
      <c r="A438" s="78"/>
      <c r="B438" s="78"/>
      <c r="C438" s="80"/>
      <c r="D438" s="73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ht="12.75" customHeight="1">
      <c r="A439" s="78"/>
      <c r="B439" s="78"/>
      <c r="C439" s="80"/>
      <c r="D439" s="73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ht="12.75" customHeight="1">
      <c r="A440" s="78"/>
      <c r="B440" s="78"/>
      <c r="C440" s="80"/>
      <c r="D440" s="73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ht="12.75" customHeight="1">
      <c r="A441" s="78"/>
      <c r="B441" s="78"/>
      <c r="C441" s="80"/>
      <c r="D441" s="73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ht="12.75" customHeight="1">
      <c r="A442" s="78"/>
      <c r="B442" s="78"/>
      <c r="C442" s="80"/>
      <c r="D442" s="73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ht="12.75" customHeight="1">
      <c r="A443" s="78"/>
      <c r="B443" s="78"/>
      <c r="C443" s="80"/>
      <c r="D443" s="73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ht="12.75" customHeight="1">
      <c r="A444" s="78"/>
      <c r="B444" s="78"/>
      <c r="C444" s="80"/>
      <c r="D444" s="73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ht="12.75" customHeight="1">
      <c r="A445" s="78"/>
      <c r="B445" s="78"/>
      <c r="C445" s="80"/>
      <c r="D445" s="73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ht="12.75" customHeight="1">
      <c r="A446" s="78"/>
      <c r="B446" s="78"/>
      <c r="C446" s="80"/>
      <c r="D446" s="73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ht="12.75" customHeight="1">
      <c r="A447" s="78"/>
      <c r="B447" s="78"/>
      <c r="C447" s="80"/>
      <c r="D447" s="73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ht="12.75" customHeight="1">
      <c r="A448" s="78"/>
      <c r="B448" s="78"/>
      <c r="C448" s="80"/>
      <c r="D448" s="73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ht="12.75" customHeight="1">
      <c r="A449" s="78"/>
      <c r="B449" s="78"/>
      <c r="C449" s="80"/>
      <c r="D449" s="73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ht="12.75" customHeight="1">
      <c r="A450" s="78"/>
      <c r="B450" s="78"/>
      <c r="C450" s="80"/>
      <c r="D450" s="73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ht="12.75" customHeight="1">
      <c r="A451" s="78"/>
      <c r="B451" s="78"/>
      <c r="C451" s="80"/>
      <c r="D451" s="73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ht="12.75" customHeight="1">
      <c r="A452" s="78"/>
      <c r="B452" s="78"/>
      <c r="C452" s="80"/>
      <c r="D452" s="73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ht="12.75" customHeight="1">
      <c r="A453" s="78"/>
      <c r="B453" s="78"/>
      <c r="C453" s="80"/>
      <c r="D453" s="73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ht="12.75" customHeight="1">
      <c r="A454" s="78"/>
      <c r="B454" s="78"/>
      <c r="C454" s="80"/>
      <c r="D454" s="73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ht="12.75" customHeight="1">
      <c r="A455" s="78"/>
      <c r="B455" s="78"/>
      <c r="C455" s="80"/>
      <c r="D455" s="73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ht="12.75" customHeight="1">
      <c r="A456" s="78"/>
      <c r="B456" s="78"/>
      <c r="C456" s="80"/>
      <c r="D456" s="73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ht="12.75" customHeight="1">
      <c r="A457" s="78"/>
      <c r="B457" s="78"/>
      <c r="C457" s="80"/>
      <c r="D457" s="73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ht="12.75" customHeight="1">
      <c r="A458" s="78"/>
      <c r="B458" s="78"/>
      <c r="C458" s="80"/>
      <c r="D458" s="73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ht="12.75" customHeight="1">
      <c r="A459" s="78"/>
      <c r="B459" s="78"/>
      <c r="C459" s="80"/>
      <c r="D459" s="73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ht="12.75" customHeight="1">
      <c r="A460" s="78"/>
      <c r="B460" s="78"/>
      <c r="C460" s="80"/>
      <c r="D460" s="73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ht="12.75" customHeight="1">
      <c r="A461" s="78"/>
      <c r="B461" s="78"/>
      <c r="C461" s="80"/>
      <c r="D461" s="73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ht="12.75" customHeight="1">
      <c r="A462" s="78"/>
      <c r="B462" s="78"/>
      <c r="C462" s="80"/>
      <c r="D462" s="73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ht="12.75" customHeight="1">
      <c r="A463" s="78"/>
      <c r="B463" s="78"/>
      <c r="C463" s="80"/>
      <c r="D463" s="73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ht="12.75" customHeight="1">
      <c r="A464" s="78"/>
      <c r="B464" s="78"/>
      <c r="C464" s="80"/>
      <c r="D464" s="73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ht="12.75" customHeight="1">
      <c r="A465" s="78"/>
      <c r="B465" s="78"/>
      <c r="C465" s="80"/>
      <c r="D465" s="73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ht="12.75" customHeight="1">
      <c r="A466" s="78"/>
      <c r="B466" s="78"/>
      <c r="C466" s="80"/>
      <c r="D466" s="73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ht="12.75" customHeight="1">
      <c r="A467" s="78"/>
      <c r="B467" s="78"/>
      <c r="C467" s="80"/>
      <c r="D467" s="73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ht="12.75" customHeight="1">
      <c r="A468" s="78"/>
      <c r="B468" s="78"/>
      <c r="C468" s="80"/>
      <c r="D468" s="73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ht="12.75" customHeight="1">
      <c r="A469" s="78"/>
      <c r="B469" s="78"/>
      <c r="C469" s="80"/>
      <c r="D469" s="73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ht="12.75" customHeight="1">
      <c r="A470" s="78"/>
      <c r="B470" s="78"/>
      <c r="C470" s="80"/>
      <c r="D470" s="73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ht="12.75" customHeight="1">
      <c r="A471" s="78"/>
      <c r="B471" s="78"/>
      <c r="C471" s="80"/>
      <c r="D471" s="73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ht="12.75" customHeight="1">
      <c r="A472" s="78"/>
      <c r="B472" s="78"/>
      <c r="C472" s="80"/>
      <c r="D472" s="73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ht="12.75" customHeight="1">
      <c r="A473" s="78"/>
      <c r="B473" s="78"/>
      <c r="C473" s="80"/>
      <c r="D473" s="73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ht="12.75" customHeight="1">
      <c r="A474" s="78"/>
      <c r="B474" s="78"/>
      <c r="C474" s="80"/>
      <c r="D474" s="73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ht="12.75" customHeight="1">
      <c r="A475" s="78"/>
      <c r="B475" s="78"/>
      <c r="C475" s="80"/>
      <c r="D475" s="73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ht="12.75" customHeight="1">
      <c r="A476" s="78"/>
      <c r="B476" s="78"/>
      <c r="C476" s="80"/>
      <c r="D476" s="73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ht="12.75" customHeight="1">
      <c r="A477" s="78"/>
      <c r="B477" s="78"/>
      <c r="C477" s="80"/>
      <c r="D477" s="73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ht="12.75" customHeight="1">
      <c r="A478" s="78"/>
      <c r="B478" s="78"/>
      <c r="C478" s="80"/>
      <c r="D478" s="73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ht="12.75" customHeight="1">
      <c r="A479" s="78"/>
      <c r="B479" s="78"/>
      <c r="C479" s="80"/>
      <c r="D479" s="73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ht="12.75" customHeight="1">
      <c r="A480" s="78"/>
      <c r="B480" s="78"/>
      <c r="C480" s="80"/>
      <c r="D480" s="73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ht="12.75" customHeight="1">
      <c r="A481" s="78"/>
      <c r="B481" s="78"/>
      <c r="C481" s="80"/>
      <c r="D481" s="73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ht="12.75" customHeight="1">
      <c r="A482" s="78"/>
      <c r="B482" s="78"/>
      <c r="C482" s="80"/>
      <c r="D482" s="73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ht="12.75" customHeight="1">
      <c r="A483" s="78"/>
      <c r="B483" s="78"/>
      <c r="C483" s="80"/>
      <c r="D483" s="73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ht="12.75" customHeight="1">
      <c r="A484" s="78"/>
      <c r="B484" s="78"/>
      <c r="C484" s="80"/>
      <c r="D484" s="73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ht="12.75" customHeight="1">
      <c r="A485" s="78"/>
      <c r="B485" s="78"/>
      <c r="C485" s="80"/>
      <c r="D485" s="73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ht="12.75" customHeight="1">
      <c r="A486" s="78"/>
      <c r="B486" s="78"/>
      <c r="C486" s="80"/>
      <c r="D486" s="73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ht="12.75" customHeight="1">
      <c r="A487" s="78"/>
      <c r="B487" s="78"/>
      <c r="C487" s="80"/>
      <c r="D487" s="73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ht="12.75" customHeight="1">
      <c r="A488" s="78"/>
      <c r="B488" s="78"/>
      <c r="C488" s="80"/>
      <c r="D488" s="73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ht="12.75" customHeight="1">
      <c r="A489" s="78"/>
      <c r="B489" s="78"/>
      <c r="C489" s="80"/>
      <c r="D489" s="73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ht="12.75" customHeight="1">
      <c r="A490" s="78"/>
      <c r="B490" s="78"/>
      <c r="C490" s="80"/>
      <c r="D490" s="73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ht="12.75" customHeight="1">
      <c r="A491" s="78"/>
      <c r="B491" s="78"/>
      <c r="C491" s="80"/>
      <c r="D491" s="73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ht="12.75" customHeight="1">
      <c r="A492" s="78"/>
      <c r="B492" s="78"/>
      <c r="C492" s="80"/>
      <c r="D492" s="73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ht="12.75" customHeight="1">
      <c r="A493" s="78"/>
      <c r="B493" s="78"/>
      <c r="C493" s="80"/>
      <c r="D493" s="73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ht="12.75" customHeight="1">
      <c r="A494" s="78"/>
      <c r="B494" s="78"/>
      <c r="C494" s="80"/>
      <c r="D494" s="73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ht="12.75" customHeight="1">
      <c r="A495" s="78"/>
      <c r="B495" s="78"/>
      <c r="C495" s="80"/>
      <c r="D495" s="73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ht="12.75" customHeight="1">
      <c r="A496" s="78"/>
      <c r="B496" s="78"/>
      <c r="C496" s="80"/>
      <c r="D496" s="73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ht="12.75" customHeight="1">
      <c r="A497" s="78"/>
      <c r="B497" s="78"/>
      <c r="C497" s="80"/>
      <c r="D497" s="73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ht="12.75" customHeight="1">
      <c r="A498" s="78"/>
      <c r="B498" s="78"/>
      <c r="C498" s="80"/>
      <c r="D498" s="73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ht="12.75" customHeight="1">
      <c r="A499" s="78"/>
      <c r="B499" s="78"/>
      <c r="C499" s="80"/>
      <c r="D499" s="73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ht="12.75" customHeight="1">
      <c r="A500" s="78"/>
      <c r="B500" s="78"/>
      <c r="C500" s="80"/>
      <c r="D500" s="73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ht="12.75" customHeight="1">
      <c r="A501" s="78"/>
      <c r="B501" s="78"/>
      <c r="C501" s="80"/>
      <c r="D501" s="73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ht="12.75" customHeight="1">
      <c r="A502" s="78"/>
      <c r="B502" s="78"/>
      <c r="C502" s="80"/>
      <c r="D502" s="73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ht="12.75" customHeight="1">
      <c r="A503" s="78"/>
      <c r="B503" s="78"/>
      <c r="C503" s="80"/>
      <c r="D503" s="73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ht="12.75" customHeight="1">
      <c r="A504" s="78"/>
      <c r="B504" s="78"/>
      <c r="C504" s="80"/>
      <c r="D504" s="73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ht="12.75" customHeight="1">
      <c r="A505" s="78"/>
      <c r="B505" s="78"/>
      <c r="C505" s="80"/>
      <c r="D505" s="73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ht="12.75" customHeight="1">
      <c r="A506" s="78"/>
      <c r="B506" s="78"/>
      <c r="C506" s="80"/>
      <c r="D506" s="73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ht="12.75" customHeight="1">
      <c r="A507" s="78"/>
      <c r="B507" s="78"/>
      <c r="C507" s="80"/>
      <c r="D507" s="73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ht="12.75" customHeight="1">
      <c r="A508" s="78"/>
      <c r="B508" s="78"/>
      <c r="C508" s="80"/>
      <c r="D508" s="73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ht="12.75" customHeight="1">
      <c r="A509" s="78"/>
      <c r="B509" s="78"/>
      <c r="C509" s="80"/>
      <c r="D509" s="73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ht="12.75" customHeight="1">
      <c r="A510" s="78"/>
      <c r="B510" s="78"/>
      <c r="C510" s="80"/>
      <c r="D510" s="73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ht="12.75" customHeight="1">
      <c r="A511" s="78"/>
      <c r="B511" s="78"/>
      <c r="C511" s="80"/>
      <c r="D511" s="73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ht="12.75" customHeight="1">
      <c r="A512" s="78"/>
      <c r="B512" s="78"/>
      <c r="C512" s="80"/>
      <c r="D512" s="73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ht="12.75" customHeight="1">
      <c r="A513" s="78"/>
      <c r="B513" s="78"/>
      <c r="C513" s="80"/>
      <c r="D513" s="73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ht="12.75" customHeight="1">
      <c r="A514" s="78"/>
      <c r="B514" s="78"/>
      <c r="C514" s="80"/>
      <c r="D514" s="73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ht="12.75" customHeight="1">
      <c r="A515" s="78"/>
      <c r="B515" s="78"/>
      <c r="C515" s="80"/>
      <c r="D515" s="73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ht="12.75" customHeight="1">
      <c r="A516" s="78"/>
      <c r="B516" s="78"/>
      <c r="C516" s="80"/>
      <c r="D516" s="73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ht="12.75" customHeight="1">
      <c r="A517" s="78"/>
      <c r="B517" s="78"/>
      <c r="C517" s="80"/>
      <c r="D517" s="73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ht="12.75" customHeight="1">
      <c r="A518" s="78"/>
      <c r="B518" s="78"/>
      <c r="C518" s="80"/>
      <c r="D518" s="73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ht="12.75" customHeight="1">
      <c r="A519" s="78"/>
      <c r="B519" s="78"/>
      <c r="C519" s="80"/>
      <c r="D519" s="73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ht="12.75" customHeight="1">
      <c r="A520" s="78"/>
      <c r="B520" s="78"/>
      <c r="C520" s="80"/>
      <c r="D520" s="73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ht="12.75" customHeight="1">
      <c r="A521" s="78"/>
      <c r="B521" s="78"/>
      <c r="C521" s="80"/>
      <c r="D521" s="73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ht="12.75" customHeight="1">
      <c r="A522" s="78"/>
      <c r="B522" s="78"/>
      <c r="C522" s="80"/>
      <c r="D522" s="73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ht="12.75" customHeight="1">
      <c r="A523" s="78"/>
      <c r="B523" s="78"/>
      <c r="C523" s="80"/>
      <c r="D523" s="73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ht="12.75" customHeight="1">
      <c r="A524" s="78"/>
      <c r="B524" s="78"/>
      <c r="C524" s="80"/>
      <c r="D524" s="73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ht="12.75" customHeight="1">
      <c r="A525" s="78"/>
      <c r="B525" s="78"/>
      <c r="C525" s="80"/>
      <c r="D525" s="73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ht="12.75" customHeight="1">
      <c r="A526" s="78"/>
      <c r="B526" s="78"/>
      <c r="C526" s="80"/>
      <c r="D526" s="73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ht="12.75" customHeight="1">
      <c r="A527" s="78"/>
      <c r="B527" s="78"/>
      <c r="C527" s="80"/>
      <c r="D527" s="73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ht="12.75" customHeight="1">
      <c r="A528" s="78"/>
      <c r="B528" s="78"/>
      <c r="C528" s="80"/>
      <c r="D528" s="73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ht="12.75" customHeight="1">
      <c r="A529" s="78"/>
      <c r="B529" s="78"/>
      <c r="C529" s="80"/>
      <c r="D529" s="73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ht="12.75" customHeight="1">
      <c r="A530" s="78"/>
      <c r="B530" s="78"/>
      <c r="C530" s="80"/>
      <c r="D530" s="73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ht="12.75" customHeight="1">
      <c r="A531" s="78"/>
      <c r="B531" s="78"/>
      <c r="C531" s="80"/>
      <c r="D531" s="73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ht="12.75" customHeight="1">
      <c r="A532" s="78"/>
      <c r="B532" s="78"/>
      <c r="C532" s="80"/>
      <c r="D532" s="73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ht="12.75" customHeight="1">
      <c r="A533" s="78"/>
      <c r="B533" s="78"/>
      <c r="C533" s="80"/>
      <c r="D533" s="73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ht="12.75" customHeight="1">
      <c r="A534" s="78"/>
      <c r="B534" s="78"/>
      <c r="C534" s="80"/>
      <c r="D534" s="73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ht="12.75" customHeight="1">
      <c r="A535" s="78"/>
      <c r="B535" s="78"/>
      <c r="C535" s="80"/>
      <c r="D535" s="73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ht="12.75" customHeight="1">
      <c r="A536" s="78"/>
      <c r="B536" s="78"/>
      <c r="C536" s="80"/>
      <c r="D536" s="73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ht="12.75" customHeight="1">
      <c r="A537" s="78"/>
      <c r="B537" s="78"/>
      <c r="C537" s="80"/>
      <c r="D537" s="73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ht="12.75" customHeight="1">
      <c r="A538" s="78"/>
      <c r="B538" s="78"/>
      <c r="C538" s="80"/>
      <c r="D538" s="73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ht="12.75" customHeight="1">
      <c r="A539" s="78"/>
      <c r="B539" s="78"/>
      <c r="C539" s="80"/>
      <c r="D539" s="73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ht="12.75" customHeight="1">
      <c r="A540" s="78"/>
      <c r="B540" s="78"/>
      <c r="C540" s="80"/>
      <c r="D540" s="73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ht="12.75" customHeight="1">
      <c r="A541" s="78"/>
      <c r="B541" s="78"/>
      <c r="C541" s="80"/>
      <c r="D541" s="73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ht="12.75" customHeight="1">
      <c r="A542" s="78"/>
      <c r="B542" s="78"/>
      <c r="C542" s="80"/>
      <c r="D542" s="73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ht="12.75" customHeight="1">
      <c r="A543" s="78"/>
      <c r="B543" s="78"/>
      <c r="C543" s="80"/>
      <c r="D543" s="73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ht="12.75" customHeight="1">
      <c r="A544" s="78"/>
      <c r="B544" s="78"/>
      <c r="C544" s="80"/>
      <c r="D544" s="73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ht="12.75" customHeight="1">
      <c r="A545" s="78"/>
      <c r="B545" s="78"/>
      <c r="C545" s="80"/>
      <c r="D545" s="73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ht="12.75" customHeight="1">
      <c r="A546" s="78"/>
      <c r="B546" s="78"/>
      <c r="C546" s="80"/>
      <c r="D546" s="73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ht="12.75" customHeight="1">
      <c r="A547" s="78"/>
      <c r="B547" s="78"/>
      <c r="C547" s="80"/>
      <c r="D547" s="73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ht="12.75" customHeight="1">
      <c r="A548" s="78"/>
      <c r="B548" s="78"/>
      <c r="C548" s="80"/>
      <c r="D548" s="73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ht="12.75" customHeight="1">
      <c r="A549" s="78"/>
      <c r="B549" s="78"/>
      <c r="C549" s="80"/>
      <c r="D549" s="73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ht="12.75" customHeight="1">
      <c r="A550" s="78"/>
      <c r="B550" s="78"/>
      <c r="C550" s="80"/>
      <c r="D550" s="73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ht="12.75" customHeight="1">
      <c r="A551" s="78"/>
      <c r="B551" s="78"/>
      <c r="C551" s="80"/>
      <c r="D551" s="73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ht="12.75" customHeight="1">
      <c r="A552" s="78"/>
      <c r="B552" s="78"/>
      <c r="C552" s="80"/>
      <c r="D552" s="73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ht="12.75" customHeight="1">
      <c r="A553" s="78"/>
      <c r="B553" s="78"/>
      <c r="C553" s="80"/>
      <c r="D553" s="73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ht="12.75" customHeight="1">
      <c r="A554" s="78"/>
      <c r="B554" s="78"/>
      <c r="C554" s="80"/>
      <c r="D554" s="73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ht="12.75" customHeight="1">
      <c r="A555" s="78"/>
      <c r="B555" s="78"/>
      <c r="C555" s="80"/>
      <c r="D555" s="73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ht="12.75" customHeight="1">
      <c r="A556" s="78"/>
      <c r="B556" s="78"/>
      <c r="C556" s="80"/>
      <c r="D556" s="73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ht="12.75" customHeight="1">
      <c r="A557" s="78"/>
      <c r="B557" s="78"/>
      <c r="C557" s="80"/>
      <c r="D557" s="73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ht="12.75" customHeight="1">
      <c r="A558" s="78"/>
      <c r="B558" s="78"/>
      <c r="C558" s="80"/>
      <c r="D558" s="73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ht="12.75" customHeight="1">
      <c r="A559" s="78"/>
      <c r="B559" s="78"/>
      <c r="C559" s="80"/>
      <c r="D559" s="73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ht="12.75" customHeight="1">
      <c r="A560" s="78"/>
      <c r="B560" s="78"/>
      <c r="C560" s="80"/>
      <c r="D560" s="73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ht="12.75" customHeight="1">
      <c r="A561" s="78"/>
      <c r="B561" s="78"/>
      <c r="C561" s="80"/>
      <c r="D561" s="73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ht="12.75" customHeight="1">
      <c r="A562" s="78"/>
      <c r="B562" s="78"/>
      <c r="C562" s="80"/>
      <c r="D562" s="73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ht="12.75" customHeight="1">
      <c r="A563" s="78"/>
      <c r="B563" s="78"/>
      <c r="C563" s="80"/>
      <c r="D563" s="73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ht="12.75" customHeight="1">
      <c r="A564" s="78"/>
      <c r="B564" s="78"/>
      <c r="C564" s="80"/>
      <c r="D564" s="73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ht="12.75" customHeight="1">
      <c r="A565" s="78"/>
      <c r="B565" s="78"/>
      <c r="C565" s="80"/>
      <c r="D565" s="73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ht="12.75" customHeight="1">
      <c r="A566" s="78"/>
      <c r="B566" s="78"/>
      <c r="C566" s="80"/>
      <c r="D566" s="73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ht="12.75" customHeight="1">
      <c r="A567" s="78"/>
      <c r="B567" s="78"/>
      <c r="C567" s="80"/>
      <c r="D567" s="73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ht="12.75" customHeight="1">
      <c r="A568" s="78"/>
      <c r="B568" s="78"/>
      <c r="C568" s="80"/>
      <c r="D568" s="73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ht="12.75" customHeight="1">
      <c r="A569" s="78"/>
      <c r="B569" s="78"/>
      <c r="C569" s="80"/>
      <c r="D569" s="73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ht="12.75" customHeight="1">
      <c r="A570" s="78"/>
      <c r="B570" s="78"/>
      <c r="C570" s="80"/>
      <c r="D570" s="73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ht="12.75" customHeight="1">
      <c r="A571" s="78"/>
      <c r="B571" s="78"/>
      <c r="C571" s="80"/>
      <c r="D571" s="73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ht="12.75" customHeight="1">
      <c r="A572" s="78"/>
      <c r="B572" s="78"/>
      <c r="C572" s="80"/>
      <c r="D572" s="73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ht="12.75" customHeight="1">
      <c r="A573" s="78"/>
      <c r="B573" s="78"/>
      <c r="C573" s="80"/>
      <c r="D573" s="73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ht="12.75" customHeight="1">
      <c r="A574" s="78"/>
      <c r="B574" s="78"/>
      <c r="C574" s="80"/>
      <c r="D574" s="73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ht="12.75" customHeight="1">
      <c r="A575" s="78"/>
      <c r="B575" s="78"/>
      <c r="C575" s="80"/>
      <c r="D575" s="73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ht="12.75" customHeight="1">
      <c r="A576" s="78"/>
      <c r="B576" s="78"/>
      <c r="C576" s="80"/>
      <c r="D576" s="73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ht="12.75" customHeight="1">
      <c r="A577" s="78"/>
      <c r="B577" s="78"/>
      <c r="C577" s="80"/>
      <c r="D577" s="73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ht="12.75" customHeight="1">
      <c r="A578" s="78"/>
      <c r="B578" s="78"/>
      <c r="C578" s="80"/>
      <c r="D578" s="73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ht="12.75" customHeight="1">
      <c r="A579" s="78"/>
      <c r="B579" s="78"/>
      <c r="C579" s="80"/>
      <c r="D579" s="73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ht="12.75" customHeight="1">
      <c r="A580" s="78"/>
      <c r="B580" s="78"/>
      <c r="C580" s="80"/>
      <c r="D580" s="73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ht="12.75" customHeight="1">
      <c r="A581" s="78"/>
      <c r="B581" s="78"/>
      <c r="C581" s="80"/>
      <c r="D581" s="73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ht="12.75" customHeight="1">
      <c r="A582" s="78"/>
      <c r="B582" s="78"/>
      <c r="C582" s="80"/>
      <c r="D582" s="73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ht="12.75" customHeight="1">
      <c r="A583" s="78"/>
      <c r="B583" s="78"/>
      <c r="C583" s="80"/>
      <c r="D583" s="73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ht="12.75" customHeight="1">
      <c r="A584" s="78"/>
      <c r="B584" s="78"/>
      <c r="C584" s="80"/>
      <c r="D584" s="73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ht="12.75" customHeight="1">
      <c r="A585" s="78"/>
      <c r="B585" s="78"/>
      <c r="C585" s="80"/>
      <c r="D585" s="73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ht="12.75" customHeight="1">
      <c r="A586" s="78"/>
      <c r="B586" s="78"/>
      <c r="C586" s="80"/>
      <c r="D586" s="73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ht="12.75" customHeight="1">
      <c r="A587" s="78"/>
      <c r="B587" s="78"/>
      <c r="C587" s="80"/>
      <c r="D587" s="73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ht="12.75" customHeight="1">
      <c r="A588" s="78"/>
      <c r="B588" s="78"/>
      <c r="C588" s="80"/>
      <c r="D588" s="73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ht="12.75" customHeight="1">
      <c r="A589" s="78"/>
      <c r="B589" s="78"/>
      <c r="C589" s="80"/>
      <c r="D589" s="73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ht="12.75" customHeight="1">
      <c r="A590" s="78"/>
      <c r="B590" s="78"/>
      <c r="C590" s="80"/>
      <c r="D590" s="73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ht="12.75" customHeight="1">
      <c r="A591" s="78"/>
      <c r="B591" s="78"/>
      <c r="C591" s="80"/>
      <c r="D591" s="73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ht="12.75" customHeight="1">
      <c r="A592" s="78"/>
      <c r="B592" s="78"/>
      <c r="C592" s="80"/>
      <c r="D592" s="73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ht="12.75" customHeight="1">
      <c r="A593" s="78"/>
      <c r="B593" s="78"/>
      <c r="C593" s="80"/>
      <c r="D593" s="73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ht="12.75" customHeight="1">
      <c r="A594" s="78"/>
      <c r="B594" s="78"/>
      <c r="C594" s="80"/>
      <c r="D594" s="73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ht="12.75" customHeight="1">
      <c r="A595" s="78"/>
      <c r="B595" s="78"/>
      <c r="C595" s="80"/>
      <c r="D595" s="73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ht="12.75" customHeight="1">
      <c r="A596" s="78"/>
      <c r="B596" s="78"/>
      <c r="C596" s="80"/>
      <c r="D596" s="73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ht="12.75" customHeight="1">
      <c r="A597" s="78"/>
      <c r="B597" s="78"/>
      <c r="C597" s="80"/>
      <c r="D597" s="73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ht="12.75" customHeight="1">
      <c r="A598" s="78"/>
      <c r="B598" s="78"/>
      <c r="C598" s="80"/>
      <c r="D598" s="73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ht="12.75" customHeight="1">
      <c r="A599" s="78"/>
      <c r="B599" s="78"/>
      <c r="C599" s="80"/>
      <c r="D599" s="73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ht="12.75" customHeight="1">
      <c r="A600" s="78"/>
      <c r="B600" s="78"/>
      <c r="C600" s="80"/>
      <c r="D600" s="73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ht="12.75" customHeight="1">
      <c r="A601" s="78"/>
      <c r="B601" s="78"/>
      <c r="C601" s="80"/>
      <c r="D601" s="73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ht="12.75" customHeight="1">
      <c r="A602" s="78"/>
      <c r="B602" s="78"/>
      <c r="C602" s="80"/>
      <c r="D602" s="73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ht="12.75" customHeight="1">
      <c r="A603" s="78"/>
      <c r="B603" s="78"/>
      <c r="C603" s="80"/>
      <c r="D603" s="73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ht="12.75" customHeight="1">
      <c r="A604" s="78"/>
      <c r="B604" s="78"/>
      <c r="C604" s="80"/>
      <c r="D604" s="73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ht="12.75" customHeight="1">
      <c r="A605" s="78"/>
      <c r="B605" s="78"/>
      <c r="C605" s="80"/>
      <c r="D605" s="73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ht="12.75" customHeight="1">
      <c r="A606" s="78"/>
      <c r="B606" s="78"/>
      <c r="C606" s="80"/>
      <c r="D606" s="73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ht="12.75" customHeight="1">
      <c r="A607" s="78"/>
      <c r="B607" s="78"/>
      <c r="C607" s="80"/>
      <c r="D607" s="73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ht="12.75" customHeight="1">
      <c r="A608" s="78"/>
      <c r="B608" s="78"/>
      <c r="C608" s="80"/>
      <c r="D608" s="73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ht="12.75" customHeight="1">
      <c r="A609" s="78"/>
      <c r="B609" s="78"/>
      <c r="C609" s="80"/>
      <c r="D609" s="73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ht="12.75" customHeight="1">
      <c r="A610" s="78"/>
      <c r="B610" s="78"/>
      <c r="C610" s="80"/>
      <c r="D610" s="73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ht="12.75" customHeight="1">
      <c r="A611" s="78"/>
      <c r="B611" s="78"/>
      <c r="C611" s="80"/>
      <c r="D611" s="73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ht="12.75" customHeight="1">
      <c r="A612" s="78"/>
      <c r="B612" s="78"/>
      <c r="C612" s="80"/>
      <c r="D612" s="73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ht="12.75" customHeight="1">
      <c r="A613" s="78"/>
      <c r="B613" s="78"/>
      <c r="C613" s="80"/>
      <c r="D613" s="73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ht="12.75" customHeight="1">
      <c r="A614" s="78"/>
      <c r="B614" s="78"/>
      <c r="C614" s="80"/>
      <c r="D614" s="73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ht="12.75" customHeight="1">
      <c r="A615" s="78"/>
      <c r="B615" s="78"/>
      <c r="C615" s="80"/>
      <c r="D615" s="73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ht="12.75" customHeight="1">
      <c r="A616" s="78"/>
      <c r="B616" s="78"/>
      <c r="C616" s="80"/>
      <c r="D616" s="73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ht="12.75" customHeight="1">
      <c r="A617" s="78"/>
      <c r="B617" s="78"/>
      <c r="C617" s="80"/>
      <c r="D617" s="73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ht="12.75" customHeight="1">
      <c r="A618" s="78"/>
      <c r="B618" s="78"/>
      <c r="C618" s="80"/>
      <c r="D618" s="73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ht="12.75" customHeight="1">
      <c r="A619" s="78"/>
      <c r="B619" s="78"/>
      <c r="C619" s="80"/>
      <c r="D619" s="73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ht="12.75" customHeight="1">
      <c r="A620" s="78"/>
      <c r="B620" s="78"/>
      <c r="C620" s="80"/>
      <c r="D620" s="73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ht="12.75" customHeight="1">
      <c r="A621" s="78"/>
      <c r="B621" s="78"/>
      <c r="C621" s="80"/>
      <c r="D621" s="73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ht="12.75" customHeight="1">
      <c r="A622" s="78"/>
      <c r="B622" s="78"/>
      <c r="C622" s="80"/>
      <c r="D622" s="73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ht="12.75" customHeight="1">
      <c r="A623" s="78"/>
      <c r="B623" s="78"/>
      <c r="C623" s="80"/>
      <c r="D623" s="73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ht="12.75" customHeight="1">
      <c r="A624" s="78"/>
      <c r="B624" s="78"/>
      <c r="C624" s="80"/>
      <c r="D624" s="73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ht="12.75" customHeight="1">
      <c r="A625" s="78"/>
      <c r="B625" s="78"/>
      <c r="C625" s="80"/>
      <c r="D625" s="73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ht="12.75" customHeight="1">
      <c r="A626" s="78"/>
      <c r="B626" s="78"/>
      <c r="C626" s="80"/>
      <c r="D626" s="73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ht="12.75" customHeight="1">
      <c r="A627" s="78"/>
      <c r="B627" s="78"/>
      <c r="C627" s="80"/>
      <c r="D627" s="73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ht="12.75" customHeight="1">
      <c r="A628" s="78"/>
      <c r="B628" s="78"/>
      <c r="C628" s="80"/>
      <c r="D628" s="73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ht="12.75" customHeight="1">
      <c r="A629" s="78"/>
      <c r="B629" s="78"/>
      <c r="C629" s="80"/>
      <c r="D629" s="73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ht="12.75" customHeight="1">
      <c r="A630" s="78"/>
      <c r="B630" s="78"/>
      <c r="C630" s="80"/>
      <c r="D630" s="73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ht="12.75" customHeight="1">
      <c r="A631" s="78"/>
      <c r="B631" s="78"/>
      <c r="C631" s="80"/>
      <c r="D631" s="73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ht="12.75" customHeight="1">
      <c r="A632" s="78"/>
      <c r="B632" s="78"/>
      <c r="C632" s="80"/>
      <c r="D632" s="73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ht="12.75" customHeight="1">
      <c r="A633" s="78"/>
      <c r="B633" s="78"/>
      <c r="C633" s="80"/>
      <c r="D633" s="73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ht="12.75" customHeight="1">
      <c r="A634" s="78"/>
      <c r="B634" s="78"/>
      <c r="C634" s="80"/>
      <c r="D634" s="73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ht="12.75" customHeight="1">
      <c r="A635" s="78"/>
      <c r="B635" s="78"/>
      <c r="C635" s="80"/>
      <c r="D635" s="73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ht="12.75" customHeight="1">
      <c r="A636" s="78"/>
      <c r="B636" s="78"/>
      <c r="C636" s="80"/>
      <c r="D636" s="73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ht="12.75" customHeight="1">
      <c r="A637" s="78"/>
      <c r="B637" s="78"/>
      <c r="C637" s="80"/>
      <c r="D637" s="73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ht="12.75" customHeight="1">
      <c r="A638" s="78"/>
      <c r="B638" s="78"/>
      <c r="C638" s="80"/>
      <c r="D638" s="73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ht="12.75" customHeight="1">
      <c r="A639" s="78"/>
      <c r="B639" s="78"/>
      <c r="C639" s="80"/>
      <c r="D639" s="73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ht="12.75" customHeight="1">
      <c r="A640" s="78"/>
      <c r="B640" s="78"/>
      <c r="C640" s="80"/>
      <c r="D640" s="73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ht="12.75" customHeight="1">
      <c r="A641" s="78"/>
      <c r="B641" s="78"/>
      <c r="C641" s="80"/>
      <c r="D641" s="73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ht="12.75" customHeight="1">
      <c r="A642" s="78"/>
      <c r="B642" s="78"/>
      <c r="C642" s="80"/>
      <c r="D642" s="73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ht="12.75" customHeight="1">
      <c r="A643" s="78"/>
      <c r="B643" s="78"/>
      <c r="C643" s="80"/>
      <c r="D643" s="73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ht="12.75" customHeight="1">
      <c r="A644" s="78"/>
      <c r="B644" s="78"/>
      <c r="C644" s="80"/>
      <c r="D644" s="73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ht="12.75" customHeight="1">
      <c r="A645" s="78"/>
      <c r="B645" s="78"/>
      <c r="C645" s="80"/>
      <c r="D645" s="73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ht="12.75" customHeight="1">
      <c r="A646" s="78"/>
      <c r="B646" s="78"/>
      <c r="C646" s="80"/>
      <c r="D646" s="73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ht="12.75" customHeight="1">
      <c r="A647" s="78"/>
      <c r="B647" s="78"/>
      <c r="C647" s="80"/>
      <c r="D647" s="73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ht="12.75" customHeight="1">
      <c r="A648" s="78"/>
      <c r="B648" s="78"/>
      <c r="C648" s="80"/>
      <c r="D648" s="73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ht="12.75" customHeight="1">
      <c r="A649" s="78"/>
      <c r="B649" s="78"/>
      <c r="C649" s="80"/>
      <c r="D649" s="73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ht="12.75" customHeight="1">
      <c r="A650" s="78"/>
      <c r="B650" s="78"/>
      <c r="C650" s="80"/>
      <c r="D650" s="73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ht="12.75" customHeight="1">
      <c r="A651" s="78"/>
      <c r="B651" s="78"/>
      <c r="C651" s="80"/>
      <c r="D651" s="73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ht="12.75" customHeight="1">
      <c r="A652" s="78"/>
      <c r="B652" s="78"/>
      <c r="C652" s="80"/>
      <c r="D652" s="73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ht="12.75" customHeight="1">
      <c r="A653" s="78"/>
      <c r="B653" s="78"/>
      <c r="C653" s="80"/>
      <c r="D653" s="73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ht="12.75" customHeight="1">
      <c r="A654" s="78"/>
      <c r="B654" s="78"/>
      <c r="C654" s="80"/>
      <c r="D654" s="73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ht="12.75" customHeight="1">
      <c r="A655" s="78"/>
      <c r="B655" s="78"/>
      <c r="C655" s="80"/>
      <c r="D655" s="73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ht="12.75" customHeight="1">
      <c r="A656" s="78"/>
      <c r="B656" s="78"/>
      <c r="C656" s="80"/>
      <c r="D656" s="73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ht="12.75" customHeight="1">
      <c r="A657" s="78"/>
      <c r="B657" s="78"/>
      <c r="C657" s="80"/>
      <c r="D657" s="73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ht="12.75" customHeight="1">
      <c r="A658" s="78"/>
      <c r="B658" s="78"/>
      <c r="C658" s="80"/>
      <c r="D658" s="73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ht="12.75" customHeight="1">
      <c r="A659" s="78"/>
      <c r="B659" s="78"/>
      <c r="C659" s="80"/>
      <c r="D659" s="73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ht="12.75" customHeight="1">
      <c r="A660" s="78"/>
      <c r="B660" s="78"/>
      <c r="C660" s="80"/>
      <c r="D660" s="73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ht="12.75" customHeight="1">
      <c r="A661" s="78"/>
      <c r="B661" s="78"/>
      <c r="C661" s="80"/>
      <c r="D661" s="73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ht="12.75" customHeight="1">
      <c r="A662" s="78"/>
      <c r="B662" s="78"/>
      <c r="C662" s="80"/>
      <c r="D662" s="73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ht="12.75" customHeight="1">
      <c r="A663" s="78"/>
      <c r="B663" s="78"/>
      <c r="C663" s="80"/>
      <c r="D663" s="73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ht="12.75" customHeight="1">
      <c r="A664" s="78"/>
      <c r="B664" s="78"/>
      <c r="C664" s="80"/>
      <c r="D664" s="73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ht="12.75" customHeight="1">
      <c r="A665" s="78"/>
      <c r="B665" s="78"/>
      <c r="C665" s="80"/>
      <c r="D665" s="73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ht="12.75" customHeight="1">
      <c r="A666" s="78"/>
      <c r="B666" s="78"/>
      <c r="C666" s="80"/>
      <c r="D666" s="73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ht="12.75" customHeight="1">
      <c r="A667" s="78"/>
      <c r="B667" s="78"/>
      <c r="C667" s="80"/>
      <c r="D667" s="73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ht="12.75" customHeight="1">
      <c r="A668" s="78"/>
      <c r="B668" s="78"/>
      <c r="C668" s="80"/>
      <c r="D668" s="73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ht="12.75" customHeight="1">
      <c r="A669" s="78"/>
      <c r="B669" s="78"/>
      <c r="C669" s="80"/>
      <c r="D669" s="73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ht="12.75" customHeight="1">
      <c r="A670" s="78"/>
      <c r="B670" s="78"/>
      <c r="C670" s="80"/>
      <c r="D670" s="73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ht="12.75" customHeight="1">
      <c r="A671" s="78"/>
      <c r="B671" s="78"/>
      <c r="C671" s="80"/>
      <c r="D671" s="73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ht="12.75" customHeight="1">
      <c r="A672" s="78"/>
      <c r="B672" s="78"/>
      <c r="C672" s="80"/>
      <c r="D672" s="73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ht="12.75" customHeight="1">
      <c r="A673" s="78"/>
      <c r="B673" s="78"/>
      <c r="C673" s="80"/>
      <c r="D673" s="73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ht="12.75" customHeight="1">
      <c r="A674" s="78"/>
      <c r="B674" s="78"/>
      <c r="C674" s="80"/>
      <c r="D674" s="73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ht="12.75" customHeight="1">
      <c r="A675" s="78"/>
      <c r="B675" s="78"/>
      <c r="C675" s="80"/>
      <c r="D675" s="73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ht="12.75" customHeight="1">
      <c r="A676" s="78"/>
      <c r="B676" s="78"/>
      <c r="C676" s="80"/>
      <c r="D676" s="73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ht="12.75" customHeight="1">
      <c r="A677" s="78"/>
      <c r="B677" s="78"/>
      <c r="C677" s="80"/>
      <c r="D677" s="73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ht="12.75" customHeight="1">
      <c r="A678" s="78"/>
      <c r="B678" s="78"/>
      <c r="C678" s="80"/>
      <c r="D678" s="73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ht="12.75" customHeight="1">
      <c r="A679" s="78"/>
      <c r="B679" s="78"/>
      <c r="C679" s="80"/>
      <c r="D679" s="73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ht="12.75" customHeight="1">
      <c r="A680" s="78"/>
      <c r="B680" s="78"/>
      <c r="C680" s="80"/>
      <c r="D680" s="73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ht="12.75" customHeight="1">
      <c r="A681" s="78"/>
      <c r="B681" s="78"/>
      <c r="C681" s="80"/>
      <c r="D681" s="73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ht="12.75" customHeight="1">
      <c r="A682" s="78"/>
      <c r="B682" s="78"/>
      <c r="C682" s="80"/>
      <c r="D682" s="73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ht="12.75" customHeight="1">
      <c r="A683" s="78"/>
      <c r="B683" s="78"/>
      <c r="C683" s="80"/>
      <c r="D683" s="73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ht="12.75" customHeight="1">
      <c r="A684" s="78"/>
      <c r="B684" s="78"/>
      <c r="C684" s="80"/>
      <c r="D684" s="73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ht="12.75" customHeight="1">
      <c r="A685" s="78"/>
      <c r="B685" s="78"/>
      <c r="C685" s="80"/>
      <c r="D685" s="73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ht="12.75" customHeight="1">
      <c r="A686" s="78"/>
      <c r="B686" s="78"/>
      <c r="C686" s="80"/>
      <c r="D686" s="73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ht="12.75" customHeight="1">
      <c r="A687" s="78"/>
      <c r="B687" s="78"/>
      <c r="C687" s="80"/>
      <c r="D687" s="73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ht="12.75" customHeight="1">
      <c r="A688" s="78"/>
      <c r="B688" s="78"/>
      <c r="C688" s="80"/>
      <c r="D688" s="73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ht="12.75" customHeight="1">
      <c r="A689" s="78"/>
      <c r="B689" s="78"/>
      <c r="C689" s="80"/>
      <c r="D689" s="73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ht="12.75" customHeight="1">
      <c r="A690" s="78"/>
      <c r="B690" s="78"/>
      <c r="C690" s="80"/>
      <c r="D690" s="73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ht="12.75" customHeight="1">
      <c r="A691" s="78"/>
      <c r="B691" s="78"/>
      <c r="C691" s="80"/>
      <c r="D691" s="73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ht="12.75" customHeight="1">
      <c r="A692" s="78"/>
      <c r="B692" s="78"/>
      <c r="C692" s="80"/>
      <c r="D692" s="73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ht="12.75" customHeight="1">
      <c r="A693" s="78"/>
      <c r="B693" s="78"/>
      <c r="C693" s="80"/>
      <c r="D693" s="73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ht="12.75" customHeight="1">
      <c r="A694" s="78"/>
      <c r="B694" s="78"/>
      <c r="C694" s="80"/>
      <c r="D694" s="73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ht="12.75" customHeight="1">
      <c r="A695" s="78"/>
      <c r="B695" s="78"/>
      <c r="C695" s="80"/>
      <c r="D695" s="73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ht="12.75" customHeight="1">
      <c r="A696" s="78"/>
      <c r="B696" s="78"/>
      <c r="C696" s="80"/>
      <c r="D696" s="73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ht="12.75" customHeight="1">
      <c r="A697" s="78"/>
      <c r="B697" s="78"/>
      <c r="C697" s="80"/>
      <c r="D697" s="73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ht="12.75" customHeight="1">
      <c r="A698" s="78"/>
      <c r="B698" s="78"/>
      <c r="C698" s="80"/>
      <c r="D698" s="73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ht="12.75" customHeight="1">
      <c r="A699" s="78"/>
      <c r="B699" s="78"/>
      <c r="C699" s="80"/>
      <c r="D699" s="73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ht="12.75" customHeight="1">
      <c r="A700" s="78"/>
      <c r="B700" s="78"/>
      <c r="C700" s="80"/>
      <c r="D700" s="73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ht="12.75" customHeight="1">
      <c r="A701" s="78"/>
      <c r="B701" s="78"/>
      <c r="C701" s="80"/>
      <c r="D701" s="73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ht="12.75" customHeight="1">
      <c r="A702" s="78"/>
      <c r="B702" s="78"/>
      <c r="C702" s="80"/>
      <c r="D702" s="73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ht="12.75" customHeight="1">
      <c r="A703" s="78"/>
      <c r="B703" s="78"/>
      <c r="C703" s="80"/>
      <c r="D703" s="73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ht="12.75" customHeight="1">
      <c r="A704" s="78"/>
      <c r="B704" s="78"/>
      <c r="C704" s="80"/>
      <c r="D704" s="73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ht="12.75" customHeight="1">
      <c r="A705" s="78"/>
      <c r="B705" s="78"/>
      <c r="C705" s="80"/>
      <c r="D705" s="73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ht="12.75" customHeight="1">
      <c r="A706" s="78"/>
      <c r="B706" s="78"/>
      <c r="C706" s="80"/>
      <c r="D706" s="73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ht="12.75" customHeight="1">
      <c r="A707" s="78"/>
      <c r="B707" s="78"/>
      <c r="C707" s="80"/>
      <c r="D707" s="73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ht="12.75" customHeight="1">
      <c r="A708" s="78"/>
      <c r="B708" s="78"/>
      <c r="C708" s="80"/>
      <c r="D708" s="73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ht="12.75" customHeight="1">
      <c r="A709" s="78"/>
      <c r="B709" s="78"/>
      <c r="C709" s="80"/>
      <c r="D709" s="73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ht="12.75" customHeight="1">
      <c r="A710" s="78"/>
      <c r="B710" s="78"/>
      <c r="C710" s="80"/>
      <c r="D710" s="73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ht="12.75" customHeight="1">
      <c r="A711" s="78"/>
      <c r="B711" s="78"/>
      <c r="C711" s="80"/>
      <c r="D711" s="73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ht="12.75" customHeight="1">
      <c r="A712" s="78"/>
      <c r="B712" s="78"/>
      <c r="C712" s="80"/>
      <c r="D712" s="73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ht="12.75" customHeight="1">
      <c r="A713" s="78"/>
      <c r="B713" s="78"/>
      <c r="C713" s="80"/>
      <c r="D713" s="73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ht="12.75" customHeight="1">
      <c r="A714" s="78"/>
      <c r="B714" s="78"/>
      <c r="C714" s="80"/>
      <c r="D714" s="73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ht="12.75" customHeight="1">
      <c r="A715" s="78"/>
      <c r="B715" s="78"/>
      <c r="C715" s="80"/>
      <c r="D715" s="73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ht="12.75" customHeight="1">
      <c r="A716" s="78"/>
      <c r="B716" s="78"/>
      <c r="C716" s="80"/>
      <c r="D716" s="73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ht="12.75" customHeight="1">
      <c r="A717" s="78"/>
      <c r="B717" s="78"/>
      <c r="C717" s="80"/>
      <c r="D717" s="73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ht="12.75" customHeight="1">
      <c r="A718" s="78"/>
      <c r="B718" s="78"/>
      <c r="C718" s="80"/>
      <c r="D718" s="73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ht="12.75" customHeight="1">
      <c r="A719" s="78"/>
      <c r="B719" s="78"/>
      <c r="C719" s="80"/>
      <c r="D719" s="73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ht="12.75" customHeight="1">
      <c r="A720" s="78"/>
      <c r="B720" s="78"/>
      <c r="C720" s="80"/>
      <c r="D720" s="73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ht="12.75" customHeight="1">
      <c r="A721" s="78"/>
      <c r="B721" s="78"/>
      <c r="C721" s="80"/>
      <c r="D721" s="73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ht="12.75" customHeight="1">
      <c r="A722" s="78"/>
      <c r="B722" s="78"/>
      <c r="C722" s="80"/>
      <c r="D722" s="73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ht="12.75" customHeight="1">
      <c r="A723" s="78"/>
      <c r="B723" s="78"/>
      <c r="C723" s="80"/>
      <c r="D723" s="73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ht="12.75" customHeight="1">
      <c r="A724" s="78"/>
      <c r="B724" s="78"/>
      <c r="C724" s="80"/>
      <c r="D724" s="73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ht="12.75" customHeight="1">
      <c r="A725" s="78"/>
      <c r="B725" s="78"/>
      <c r="C725" s="80"/>
      <c r="D725" s="73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ht="12.75" customHeight="1">
      <c r="A726" s="78"/>
      <c r="B726" s="78"/>
      <c r="C726" s="80"/>
      <c r="D726" s="73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ht="12.75" customHeight="1">
      <c r="A727" s="78"/>
      <c r="B727" s="78"/>
      <c r="C727" s="80"/>
      <c r="D727" s="73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ht="12.75" customHeight="1">
      <c r="A728" s="78"/>
      <c r="B728" s="78"/>
      <c r="C728" s="80"/>
      <c r="D728" s="73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ht="12.75" customHeight="1">
      <c r="A729" s="78"/>
      <c r="B729" s="78"/>
      <c r="C729" s="80"/>
      <c r="D729" s="73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ht="12.75" customHeight="1">
      <c r="A730" s="78"/>
      <c r="B730" s="78"/>
      <c r="C730" s="80"/>
      <c r="D730" s="73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ht="12.75" customHeight="1">
      <c r="A731" s="78"/>
      <c r="B731" s="78"/>
      <c r="C731" s="80"/>
      <c r="D731" s="73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ht="12.75" customHeight="1">
      <c r="A732" s="78"/>
      <c r="B732" s="78"/>
      <c r="C732" s="80"/>
      <c r="D732" s="73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ht="12.75" customHeight="1">
      <c r="A733" s="78"/>
      <c r="B733" s="78"/>
      <c r="C733" s="80"/>
      <c r="D733" s="73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ht="12.75" customHeight="1">
      <c r="A734" s="78"/>
      <c r="B734" s="78"/>
      <c r="C734" s="80"/>
      <c r="D734" s="73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ht="12.75" customHeight="1">
      <c r="A735" s="78"/>
      <c r="B735" s="78"/>
      <c r="C735" s="80"/>
      <c r="D735" s="73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ht="12.75" customHeight="1">
      <c r="A736" s="78"/>
      <c r="B736" s="78"/>
      <c r="C736" s="80"/>
      <c r="D736" s="73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ht="12.75" customHeight="1">
      <c r="A737" s="78"/>
      <c r="B737" s="78"/>
      <c r="C737" s="80"/>
      <c r="D737" s="73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ht="12.75" customHeight="1">
      <c r="A738" s="78"/>
      <c r="B738" s="78"/>
      <c r="C738" s="80"/>
      <c r="D738" s="73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ht="12.75" customHeight="1">
      <c r="A739" s="78"/>
      <c r="B739" s="78"/>
      <c r="C739" s="80"/>
      <c r="D739" s="73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ht="12.75" customHeight="1">
      <c r="A740" s="78"/>
      <c r="B740" s="78"/>
      <c r="C740" s="80"/>
      <c r="D740" s="73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ht="12.75" customHeight="1">
      <c r="A741" s="78"/>
      <c r="B741" s="78"/>
      <c r="C741" s="80"/>
      <c r="D741" s="73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ht="12.75" customHeight="1">
      <c r="A742" s="78"/>
      <c r="B742" s="78"/>
      <c r="C742" s="80"/>
      <c r="D742" s="73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ht="12.75" customHeight="1">
      <c r="A743" s="78"/>
      <c r="B743" s="78"/>
      <c r="C743" s="80"/>
      <c r="D743" s="73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ht="12.75" customHeight="1">
      <c r="A744" s="78"/>
      <c r="B744" s="78"/>
      <c r="C744" s="80"/>
      <c r="D744" s="73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ht="12.75" customHeight="1">
      <c r="A745" s="78"/>
      <c r="B745" s="78"/>
      <c r="C745" s="80"/>
      <c r="D745" s="73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ht="12.75" customHeight="1">
      <c r="A746" s="78"/>
      <c r="B746" s="78"/>
      <c r="C746" s="80"/>
      <c r="D746" s="73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ht="12.75" customHeight="1">
      <c r="A747" s="78"/>
      <c r="B747" s="78"/>
      <c r="C747" s="80"/>
      <c r="D747" s="73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ht="12.75" customHeight="1">
      <c r="A748" s="78"/>
      <c r="B748" s="78"/>
      <c r="C748" s="80"/>
      <c r="D748" s="73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ht="12.75" customHeight="1">
      <c r="A749" s="78"/>
      <c r="B749" s="78"/>
      <c r="C749" s="80"/>
      <c r="D749" s="73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ht="12.75" customHeight="1">
      <c r="A750" s="78"/>
      <c r="B750" s="78"/>
      <c r="C750" s="80"/>
      <c r="D750" s="73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ht="12.75" customHeight="1">
      <c r="A751" s="78"/>
      <c r="B751" s="78"/>
      <c r="C751" s="80"/>
      <c r="D751" s="73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ht="12.75" customHeight="1">
      <c r="A752" s="78"/>
      <c r="B752" s="78"/>
      <c r="C752" s="80"/>
      <c r="D752" s="73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ht="12.75" customHeight="1">
      <c r="A753" s="78"/>
      <c r="B753" s="78"/>
      <c r="C753" s="80"/>
      <c r="D753" s="73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ht="12.75" customHeight="1">
      <c r="A754" s="78"/>
      <c r="B754" s="78"/>
      <c r="C754" s="80"/>
      <c r="D754" s="73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ht="12.75" customHeight="1">
      <c r="A755" s="78"/>
      <c r="B755" s="78"/>
      <c r="C755" s="80"/>
      <c r="D755" s="73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ht="12.75" customHeight="1">
      <c r="A756" s="78"/>
      <c r="B756" s="78"/>
      <c r="C756" s="80"/>
      <c r="D756" s="73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ht="12.75" customHeight="1">
      <c r="A757" s="78"/>
      <c r="B757" s="78"/>
      <c r="C757" s="80"/>
      <c r="D757" s="73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ht="12.75" customHeight="1">
      <c r="A758" s="78"/>
      <c r="B758" s="78"/>
      <c r="C758" s="80"/>
      <c r="D758" s="73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ht="12.75" customHeight="1">
      <c r="A759" s="78"/>
      <c r="B759" s="78"/>
      <c r="C759" s="80"/>
      <c r="D759" s="73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ht="12.75" customHeight="1">
      <c r="A760" s="78"/>
      <c r="B760" s="78"/>
      <c r="C760" s="80"/>
      <c r="D760" s="73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ht="12.75" customHeight="1">
      <c r="A761" s="78"/>
      <c r="B761" s="78"/>
      <c r="C761" s="80"/>
      <c r="D761" s="73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ht="12.75" customHeight="1">
      <c r="A762" s="78"/>
      <c r="B762" s="78"/>
      <c r="C762" s="80"/>
      <c r="D762" s="73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ht="12.75" customHeight="1">
      <c r="A763" s="78"/>
      <c r="B763" s="78"/>
      <c r="C763" s="80"/>
      <c r="D763" s="73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ht="12.75" customHeight="1">
      <c r="A764" s="78"/>
      <c r="B764" s="78"/>
      <c r="C764" s="80"/>
      <c r="D764" s="73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ht="12.75" customHeight="1">
      <c r="A765" s="78"/>
      <c r="B765" s="78"/>
      <c r="C765" s="80"/>
      <c r="D765" s="73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ht="12.75" customHeight="1">
      <c r="A766" s="78"/>
      <c r="B766" s="78"/>
      <c r="C766" s="80"/>
      <c r="D766" s="73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ht="12.75" customHeight="1">
      <c r="A767" s="78"/>
      <c r="B767" s="78"/>
      <c r="C767" s="80"/>
      <c r="D767" s="73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ht="12.75" customHeight="1">
      <c r="A768" s="78"/>
      <c r="B768" s="78"/>
      <c r="C768" s="80"/>
      <c r="D768" s="73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ht="12.75" customHeight="1">
      <c r="A769" s="78"/>
      <c r="B769" s="78"/>
      <c r="C769" s="80"/>
      <c r="D769" s="73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ht="12.75" customHeight="1">
      <c r="A770" s="78"/>
      <c r="B770" s="78"/>
      <c r="C770" s="80"/>
      <c r="D770" s="73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ht="12.75" customHeight="1">
      <c r="A771" s="78"/>
      <c r="B771" s="78"/>
      <c r="C771" s="80"/>
      <c r="D771" s="73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ht="12.75" customHeight="1">
      <c r="A772" s="78"/>
      <c r="B772" s="78"/>
      <c r="C772" s="80"/>
      <c r="D772" s="73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ht="12.75" customHeight="1">
      <c r="A773" s="78"/>
      <c r="B773" s="78"/>
      <c r="C773" s="80"/>
      <c r="D773" s="73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ht="12.75" customHeight="1">
      <c r="A774" s="78"/>
      <c r="B774" s="78"/>
      <c r="C774" s="80"/>
      <c r="D774" s="73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ht="12.75" customHeight="1">
      <c r="A775" s="78"/>
      <c r="B775" s="78"/>
      <c r="C775" s="80"/>
      <c r="D775" s="73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ht="12.75" customHeight="1">
      <c r="A776" s="78"/>
      <c r="B776" s="78"/>
      <c r="C776" s="80"/>
      <c r="D776" s="73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ht="12.75" customHeight="1">
      <c r="A777" s="78"/>
      <c r="B777" s="78"/>
      <c r="C777" s="80"/>
      <c r="D777" s="73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ht="12.75" customHeight="1">
      <c r="A778" s="78"/>
      <c r="B778" s="78"/>
      <c r="C778" s="80"/>
      <c r="D778" s="73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ht="12.75" customHeight="1">
      <c r="A779" s="78"/>
      <c r="B779" s="78"/>
      <c r="C779" s="80"/>
      <c r="D779" s="73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ht="12.75" customHeight="1">
      <c r="A780" s="78"/>
      <c r="B780" s="78"/>
      <c r="C780" s="80"/>
      <c r="D780" s="73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ht="12.75" customHeight="1">
      <c r="A781" s="78"/>
      <c r="B781" s="78"/>
      <c r="C781" s="80"/>
      <c r="D781" s="73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ht="12.75" customHeight="1">
      <c r="A782" s="78"/>
      <c r="B782" s="78"/>
      <c r="C782" s="80"/>
      <c r="D782" s="73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ht="12.75" customHeight="1">
      <c r="A783" s="78"/>
      <c r="B783" s="78"/>
      <c r="C783" s="80"/>
      <c r="D783" s="73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ht="12.75" customHeight="1">
      <c r="A784" s="78"/>
      <c r="B784" s="78"/>
      <c r="C784" s="80"/>
      <c r="D784" s="73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ht="12.75" customHeight="1">
      <c r="A785" s="78"/>
      <c r="B785" s="78"/>
      <c r="C785" s="80"/>
      <c r="D785" s="73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ht="12.75" customHeight="1">
      <c r="A786" s="78"/>
      <c r="B786" s="78"/>
      <c r="C786" s="80"/>
      <c r="D786" s="73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ht="12.75" customHeight="1">
      <c r="A787" s="78"/>
      <c r="B787" s="78"/>
      <c r="C787" s="80"/>
      <c r="D787" s="73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ht="12.75" customHeight="1">
      <c r="A788" s="78"/>
      <c r="B788" s="78"/>
      <c r="C788" s="80"/>
      <c r="D788" s="73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ht="12.75" customHeight="1">
      <c r="A789" s="78"/>
      <c r="B789" s="78"/>
      <c r="C789" s="80"/>
      <c r="D789" s="73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ht="12.75" customHeight="1">
      <c r="A790" s="78"/>
      <c r="B790" s="78"/>
      <c r="C790" s="80"/>
      <c r="D790" s="73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ht="12.75" customHeight="1">
      <c r="A791" s="78"/>
      <c r="B791" s="78"/>
      <c r="C791" s="80"/>
      <c r="D791" s="73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ht="12.75" customHeight="1">
      <c r="A792" s="78"/>
      <c r="B792" s="78"/>
      <c r="C792" s="80"/>
      <c r="D792" s="73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ht="12.75" customHeight="1">
      <c r="A793" s="78"/>
      <c r="B793" s="78"/>
      <c r="C793" s="80"/>
      <c r="D793" s="73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ht="12.75" customHeight="1">
      <c r="A794" s="78"/>
      <c r="B794" s="78"/>
      <c r="C794" s="80"/>
      <c r="D794" s="73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ht="12.75" customHeight="1">
      <c r="A795" s="78"/>
      <c r="B795" s="78"/>
      <c r="C795" s="80"/>
      <c r="D795" s="73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ht="12.75" customHeight="1">
      <c r="A796" s="78"/>
      <c r="B796" s="78"/>
      <c r="C796" s="80"/>
      <c r="D796" s="73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ht="12.75" customHeight="1">
      <c r="A797" s="78"/>
      <c r="B797" s="78"/>
      <c r="C797" s="80"/>
      <c r="D797" s="73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ht="12.75" customHeight="1">
      <c r="A798" s="78"/>
      <c r="B798" s="78"/>
      <c r="C798" s="80"/>
      <c r="D798" s="73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ht="12.75" customHeight="1">
      <c r="A799" s="78"/>
      <c r="B799" s="78"/>
      <c r="C799" s="80"/>
      <c r="D799" s="73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ht="12.75" customHeight="1">
      <c r="A800" s="78"/>
      <c r="B800" s="78"/>
      <c r="C800" s="80"/>
      <c r="D800" s="73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ht="12.75" customHeight="1">
      <c r="A801" s="78"/>
      <c r="B801" s="78"/>
      <c r="C801" s="80"/>
      <c r="D801" s="73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ht="12.75" customHeight="1">
      <c r="A802" s="78"/>
      <c r="B802" s="78"/>
      <c r="C802" s="80"/>
      <c r="D802" s="73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ht="12.75" customHeight="1">
      <c r="A803" s="78"/>
      <c r="B803" s="78"/>
      <c r="C803" s="80"/>
      <c r="D803" s="73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ht="12.75" customHeight="1">
      <c r="A804" s="78"/>
      <c r="B804" s="78"/>
      <c r="C804" s="80"/>
      <c r="D804" s="73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ht="12.75" customHeight="1">
      <c r="A805" s="78"/>
      <c r="B805" s="78"/>
      <c r="C805" s="80"/>
      <c r="D805" s="73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ht="12.75" customHeight="1">
      <c r="A806" s="78"/>
      <c r="B806" s="78"/>
      <c r="C806" s="80"/>
      <c r="D806" s="73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ht="12.75" customHeight="1">
      <c r="A807" s="78"/>
      <c r="B807" s="78"/>
      <c r="C807" s="80"/>
      <c r="D807" s="73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ht="12.75" customHeight="1">
      <c r="A808" s="78"/>
      <c r="B808" s="78"/>
      <c r="C808" s="80"/>
      <c r="D808" s="73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ht="12.75" customHeight="1">
      <c r="A809" s="78"/>
      <c r="B809" s="78"/>
      <c r="C809" s="80"/>
      <c r="D809" s="73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ht="12.75" customHeight="1">
      <c r="A810" s="78"/>
      <c r="B810" s="78"/>
      <c r="C810" s="80"/>
      <c r="D810" s="73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ht="12.75" customHeight="1">
      <c r="A811" s="78"/>
      <c r="B811" s="78"/>
      <c r="C811" s="80"/>
      <c r="D811" s="73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ht="12.75" customHeight="1">
      <c r="A812" s="78"/>
      <c r="B812" s="78"/>
      <c r="C812" s="80"/>
      <c r="D812" s="73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ht="12.75" customHeight="1">
      <c r="A813" s="78"/>
      <c r="B813" s="78"/>
      <c r="C813" s="80"/>
      <c r="D813" s="73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ht="12.75" customHeight="1">
      <c r="A814" s="78"/>
      <c r="B814" s="78"/>
      <c r="C814" s="80"/>
      <c r="D814" s="73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ht="12.75" customHeight="1">
      <c r="A815" s="78"/>
      <c r="B815" s="78"/>
      <c r="C815" s="80"/>
      <c r="D815" s="73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ht="12.75" customHeight="1">
      <c r="A816" s="78"/>
      <c r="B816" s="78"/>
      <c r="C816" s="80"/>
      <c r="D816" s="73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ht="12.75" customHeight="1">
      <c r="A817" s="78"/>
      <c r="B817" s="78"/>
      <c r="C817" s="80"/>
      <c r="D817" s="73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ht="12.75" customHeight="1">
      <c r="A818" s="78"/>
      <c r="B818" s="78"/>
      <c r="C818" s="80"/>
      <c r="D818" s="73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ht="12.75" customHeight="1">
      <c r="A819" s="78"/>
      <c r="B819" s="78"/>
      <c r="C819" s="80"/>
      <c r="D819" s="73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ht="12.75" customHeight="1">
      <c r="A820" s="78"/>
      <c r="B820" s="78"/>
      <c r="C820" s="80"/>
      <c r="D820" s="73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ht="12.75" customHeight="1">
      <c r="A821" s="78"/>
      <c r="B821" s="78"/>
      <c r="C821" s="80"/>
      <c r="D821" s="73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ht="12.75" customHeight="1">
      <c r="A822" s="78"/>
      <c r="B822" s="78"/>
      <c r="C822" s="80"/>
      <c r="D822" s="73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ht="12.75" customHeight="1">
      <c r="A823" s="78"/>
      <c r="B823" s="78"/>
      <c r="C823" s="80"/>
      <c r="D823" s="73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ht="12.75" customHeight="1">
      <c r="A824" s="78"/>
      <c r="B824" s="78"/>
      <c r="C824" s="80"/>
      <c r="D824" s="73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ht="12.75" customHeight="1">
      <c r="A825" s="78"/>
      <c r="B825" s="78"/>
      <c r="C825" s="80"/>
      <c r="D825" s="73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ht="12.75" customHeight="1">
      <c r="A826" s="78"/>
      <c r="B826" s="78"/>
      <c r="C826" s="80"/>
      <c r="D826" s="73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ht="12.75" customHeight="1">
      <c r="A827" s="78"/>
      <c r="B827" s="78"/>
      <c r="C827" s="80"/>
      <c r="D827" s="73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ht="12.75" customHeight="1">
      <c r="A828" s="78"/>
      <c r="B828" s="78"/>
      <c r="C828" s="80"/>
      <c r="D828" s="73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ht="12.75" customHeight="1">
      <c r="A829" s="78"/>
      <c r="B829" s="78"/>
      <c r="C829" s="80"/>
      <c r="D829" s="73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ht="12.75" customHeight="1">
      <c r="A830" s="78"/>
      <c r="B830" s="78"/>
      <c r="C830" s="80"/>
      <c r="D830" s="73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ht="12.75" customHeight="1">
      <c r="A831" s="78"/>
      <c r="B831" s="78"/>
      <c r="C831" s="80"/>
      <c r="D831" s="73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ht="12.75" customHeight="1">
      <c r="A832" s="78"/>
      <c r="B832" s="78"/>
      <c r="C832" s="80"/>
      <c r="D832" s="73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ht="12.75" customHeight="1">
      <c r="A833" s="78"/>
      <c r="B833" s="78"/>
      <c r="C833" s="80"/>
      <c r="D833" s="73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ht="12.75" customHeight="1">
      <c r="A834" s="78"/>
      <c r="B834" s="78"/>
      <c r="C834" s="80"/>
      <c r="D834" s="73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ht="12.75" customHeight="1">
      <c r="A835" s="78"/>
      <c r="B835" s="78"/>
      <c r="C835" s="80"/>
      <c r="D835" s="73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ht="12.75" customHeight="1">
      <c r="A836" s="78"/>
      <c r="B836" s="78"/>
      <c r="C836" s="80"/>
      <c r="D836" s="73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ht="12.75" customHeight="1">
      <c r="A837" s="78"/>
      <c r="B837" s="78"/>
      <c r="C837" s="80"/>
      <c r="D837" s="73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ht="12.75" customHeight="1">
      <c r="A838" s="78"/>
      <c r="B838" s="78"/>
      <c r="C838" s="80"/>
      <c r="D838" s="73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ht="12.75" customHeight="1">
      <c r="A839" s="78"/>
      <c r="B839" s="78"/>
      <c r="C839" s="80"/>
      <c r="D839" s="73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ht="12.75" customHeight="1">
      <c r="A840" s="78"/>
      <c r="B840" s="78"/>
      <c r="C840" s="80"/>
      <c r="D840" s="73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ht="12.75" customHeight="1">
      <c r="A841" s="78"/>
      <c r="B841" s="78"/>
      <c r="C841" s="80"/>
      <c r="D841" s="73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ht="12.75" customHeight="1">
      <c r="A842" s="78"/>
      <c r="B842" s="78"/>
      <c r="C842" s="80"/>
      <c r="D842" s="73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ht="12.75" customHeight="1">
      <c r="A843" s="78"/>
      <c r="B843" s="78"/>
      <c r="C843" s="80"/>
      <c r="D843" s="73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ht="12.75" customHeight="1">
      <c r="A844" s="78"/>
      <c r="B844" s="78"/>
      <c r="C844" s="80"/>
      <c r="D844" s="73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ht="12.75" customHeight="1">
      <c r="A845" s="78"/>
      <c r="B845" s="78"/>
      <c r="C845" s="80"/>
      <c r="D845" s="73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ht="12.75" customHeight="1">
      <c r="A846" s="78"/>
      <c r="B846" s="78"/>
      <c r="C846" s="80"/>
      <c r="D846" s="73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ht="12.75" customHeight="1">
      <c r="A847" s="78"/>
      <c r="B847" s="78"/>
      <c r="C847" s="80"/>
      <c r="D847" s="73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ht="12.75" customHeight="1">
      <c r="A848" s="78"/>
      <c r="B848" s="78"/>
      <c r="C848" s="80"/>
      <c r="D848" s="73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ht="12.75" customHeight="1">
      <c r="A849" s="78"/>
      <c r="B849" s="78"/>
      <c r="C849" s="80"/>
      <c r="D849" s="73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ht="12.75" customHeight="1">
      <c r="A850" s="78"/>
      <c r="B850" s="78"/>
      <c r="C850" s="80"/>
      <c r="D850" s="73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ht="12.75" customHeight="1">
      <c r="A851" s="78"/>
      <c r="B851" s="78"/>
      <c r="C851" s="80"/>
      <c r="D851" s="73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ht="12.75" customHeight="1">
      <c r="A852" s="78"/>
      <c r="B852" s="78"/>
      <c r="C852" s="80"/>
      <c r="D852" s="73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ht="12.75" customHeight="1">
      <c r="A853" s="78"/>
      <c r="B853" s="78"/>
      <c r="C853" s="80"/>
      <c r="D853" s="73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ht="12.75" customHeight="1">
      <c r="A854" s="78"/>
      <c r="B854" s="78"/>
      <c r="C854" s="80"/>
      <c r="D854" s="73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ht="12.75" customHeight="1">
      <c r="A855" s="78"/>
      <c r="B855" s="78"/>
      <c r="C855" s="80"/>
      <c r="D855" s="73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ht="12.75" customHeight="1">
      <c r="A856" s="78"/>
      <c r="B856" s="78"/>
      <c r="C856" s="80"/>
      <c r="D856" s="73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ht="12.75" customHeight="1">
      <c r="A857" s="78"/>
      <c r="B857" s="78"/>
      <c r="C857" s="80"/>
      <c r="D857" s="73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ht="12.75" customHeight="1">
      <c r="A858" s="78"/>
      <c r="B858" s="78"/>
      <c r="C858" s="80"/>
      <c r="D858" s="73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ht="12.75" customHeight="1">
      <c r="A859" s="78"/>
      <c r="B859" s="78"/>
      <c r="C859" s="80"/>
      <c r="D859" s="73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ht="12.75" customHeight="1">
      <c r="A860" s="78"/>
      <c r="B860" s="78"/>
      <c r="C860" s="80"/>
      <c r="D860" s="73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ht="12.75" customHeight="1">
      <c r="A861" s="78"/>
      <c r="B861" s="78"/>
      <c r="C861" s="80"/>
      <c r="D861" s="73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ht="12.75" customHeight="1">
      <c r="A862" s="78"/>
      <c r="B862" s="78"/>
      <c r="C862" s="80"/>
      <c r="D862" s="73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ht="12.75" customHeight="1">
      <c r="A863" s="78"/>
      <c r="B863" s="78"/>
      <c r="C863" s="80"/>
      <c r="D863" s="73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ht="12.75" customHeight="1">
      <c r="A864" s="78"/>
      <c r="B864" s="78"/>
      <c r="C864" s="80"/>
      <c r="D864" s="73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ht="12.75" customHeight="1">
      <c r="A865" s="78"/>
      <c r="B865" s="78"/>
      <c r="C865" s="80"/>
      <c r="D865" s="73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ht="12.75" customHeight="1">
      <c r="A866" s="78"/>
      <c r="B866" s="78"/>
      <c r="C866" s="80"/>
      <c r="D866" s="73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ht="12.75" customHeight="1">
      <c r="A867" s="78"/>
      <c r="B867" s="78"/>
      <c r="C867" s="80"/>
      <c r="D867" s="73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ht="12.75" customHeight="1">
      <c r="A868" s="78"/>
      <c r="B868" s="78"/>
      <c r="C868" s="80"/>
      <c r="D868" s="73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ht="12.75" customHeight="1">
      <c r="A869" s="78"/>
      <c r="B869" s="78"/>
      <c r="C869" s="80"/>
      <c r="D869" s="73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ht="12.75" customHeight="1">
      <c r="A870" s="78"/>
      <c r="B870" s="78"/>
      <c r="C870" s="80"/>
      <c r="D870" s="73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ht="12.75" customHeight="1">
      <c r="A871" s="78"/>
      <c r="B871" s="78"/>
      <c r="C871" s="80"/>
      <c r="D871" s="73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ht="12.75" customHeight="1">
      <c r="A872" s="78"/>
      <c r="B872" s="78"/>
      <c r="C872" s="80"/>
      <c r="D872" s="73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ht="12.75" customHeight="1">
      <c r="A873" s="78"/>
      <c r="B873" s="78"/>
      <c r="C873" s="80"/>
      <c r="D873" s="73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ht="12.75" customHeight="1">
      <c r="A874" s="78"/>
      <c r="B874" s="78"/>
      <c r="C874" s="80"/>
      <c r="D874" s="73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ht="12.75" customHeight="1">
      <c r="A875" s="78"/>
      <c r="B875" s="78"/>
      <c r="C875" s="80"/>
      <c r="D875" s="73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ht="12.75" customHeight="1">
      <c r="A876" s="78"/>
      <c r="B876" s="78"/>
      <c r="C876" s="80"/>
      <c r="D876" s="73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ht="12.75" customHeight="1">
      <c r="A877" s="78"/>
      <c r="B877" s="78"/>
      <c r="C877" s="80"/>
      <c r="D877" s="73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ht="12.75" customHeight="1">
      <c r="A878" s="78"/>
      <c r="B878" s="78"/>
      <c r="C878" s="80"/>
      <c r="D878" s="73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ht="12.75" customHeight="1">
      <c r="A879" s="78"/>
      <c r="B879" s="78"/>
      <c r="C879" s="80"/>
      <c r="D879" s="73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ht="12.75" customHeight="1">
      <c r="A880" s="78"/>
      <c r="B880" s="78"/>
      <c r="C880" s="80"/>
      <c r="D880" s="73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ht="12.75" customHeight="1">
      <c r="A881" s="78"/>
      <c r="B881" s="78"/>
      <c r="C881" s="80"/>
      <c r="D881" s="73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ht="12.75" customHeight="1">
      <c r="A882" s="78"/>
      <c r="B882" s="78"/>
      <c r="C882" s="80"/>
      <c r="D882" s="73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ht="12.75" customHeight="1">
      <c r="A883" s="78"/>
      <c r="B883" s="78"/>
      <c r="C883" s="80"/>
      <c r="D883" s="73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ht="12.75" customHeight="1">
      <c r="A884" s="78"/>
      <c r="B884" s="78"/>
      <c r="C884" s="80"/>
      <c r="D884" s="73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ht="12.75" customHeight="1">
      <c r="A885" s="78"/>
      <c r="B885" s="78"/>
      <c r="C885" s="80"/>
      <c r="D885" s="73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ht="12.75" customHeight="1">
      <c r="A886" s="78"/>
      <c r="B886" s="78"/>
      <c r="C886" s="80"/>
      <c r="D886" s="73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ht="12.75" customHeight="1">
      <c r="A887" s="78"/>
      <c r="B887" s="78"/>
      <c r="C887" s="80"/>
      <c r="D887" s="73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ht="12.75" customHeight="1">
      <c r="A888" s="78"/>
      <c r="B888" s="78"/>
      <c r="C888" s="80"/>
      <c r="D888" s="73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ht="12.75" customHeight="1">
      <c r="A889" s="78"/>
      <c r="B889" s="78"/>
      <c r="C889" s="80"/>
      <c r="D889" s="73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ht="12.75" customHeight="1">
      <c r="A890" s="78"/>
      <c r="B890" s="78"/>
      <c r="C890" s="80"/>
      <c r="D890" s="73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ht="12.75" customHeight="1">
      <c r="A891" s="78"/>
      <c r="B891" s="78"/>
      <c r="C891" s="80"/>
      <c r="D891" s="73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ht="12.75" customHeight="1">
      <c r="A892" s="78"/>
      <c r="B892" s="78"/>
      <c r="C892" s="80"/>
      <c r="D892" s="73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ht="12.75" customHeight="1">
      <c r="A893" s="78"/>
      <c r="B893" s="78"/>
      <c r="C893" s="80"/>
      <c r="D893" s="73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ht="12.75" customHeight="1">
      <c r="A894" s="78"/>
      <c r="B894" s="78"/>
      <c r="C894" s="80"/>
      <c r="D894" s="73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ht="12.75" customHeight="1">
      <c r="A895" s="78"/>
      <c r="B895" s="78"/>
      <c r="C895" s="80"/>
      <c r="D895" s="73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ht="12.75" customHeight="1">
      <c r="A896" s="78"/>
      <c r="B896" s="78"/>
      <c r="C896" s="80"/>
      <c r="D896" s="73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ht="12.75" customHeight="1">
      <c r="A897" s="78"/>
      <c r="B897" s="78"/>
      <c r="C897" s="80"/>
      <c r="D897" s="73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ht="12.75" customHeight="1">
      <c r="A898" s="78"/>
      <c r="B898" s="78"/>
      <c r="C898" s="80"/>
      <c r="D898" s="73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ht="12.75" customHeight="1">
      <c r="A899" s="78"/>
      <c r="B899" s="78"/>
      <c r="C899" s="80"/>
      <c r="D899" s="73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ht="12.75" customHeight="1">
      <c r="A900" s="78"/>
      <c r="B900" s="78"/>
      <c r="C900" s="80"/>
      <c r="D900" s="73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ht="12.75" customHeight="1">
      <c r="A901" s="78"/>
      <c r="B901" s="78"/>
      <c r="C901" s="80"/>
      <c r="D901" s="73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ht="12.75" customHeight="1">
      <c r="A902" s="78"/>
      <c r="B902" s="78"/>
      <c r="C902" s="80"/>
      <c r="D902" s="73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ht="12.75" customHeight="1">
      <c r="A903" s="78"/>
      <c r="B903" s="78"/>
      <c r="C903" s="80"/>
      <c r="D903" s="73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ht="12.75" customHeight="1">
      <c r="A904" s="78"/>
      <c r="B904" s="78"/>
      <c r="C904" s="80"/>
      <c r="D904" s="73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ht="12.75" customHeight="1">
      <c r="A905" s="78"/>
      <c r="B905" s="78"/>
      <c r="C905" s="80"/>
      <c r="D905" s="73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ht="12.75" customHeight="1">
      <c r="A906" s="78"/>
      <c r="B906" s="78"/>
      <c r="C906" s="80"/>
      <c r="D906" s="73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ht="12.75" customHeight="1">
      <c r="A907" s="78"/>
      <c r="B907" s="78"/>
      <c r="C907" s="80"/>
      <c r="D907" s="73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ht="12.75" customHeight="1">
      <c r="A908" s="78"/>
      <c r="B908" s="78"/>
      <c r="C908" s="80"/>
      <c r="D908" s="73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ht="12.75" customHeight="1">
      <c r="A909" s="78"/>
      <c r="B909" s="78"/>
      <c r="C909" s="80"/>
      <c r="D909" s="73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ht="12.75" customHeight="1">
      <c r="A910" s="78"/>
      <c r="B910" s="78"/>
      <c r="C910" s="80"/>
      <c r="D910" s="73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ht="12.75" customHeight="1">
      <c r="A911" s="78"/>
      <c r="B911" s="78"/>
      <c r="C911" s="80"/>
      <c r="D911" s="73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ht="12.75" customHeight="1">
      <c r="A912" s="78"/>
      <c r="B912" s="78"/>
      <c r="C912" s="80"/>
      <c r="D912" s="73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ht="12.75" customHeight="1">
      <c r="A913" s="78"/>
      <c r="B913" s="78"/>
      <c r="C913" s="80"/>
      <c r="D913" s="73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ht="12.75" customHeight="1">
      <c r="A914" s="78"/>
      <c r="B914" s="78"/>
      <c r="C914" s="80"/>
      <c r="D914" s="73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ht="12.75" customHeight="1">
      <c r="A915" s="78"/>
      <c r="B915" s="78"/>
      <c r="C915" s="80"/>
      <c r="D915" s="73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ht="12.75" customHeight="1">
      <c r="A916" s="78"/>
      <c r="B916" s="78"/>
      <c r="C916" s="80"/>
      <c r="D916" s="73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ht="12.75" customHeight="1">
      <c r="A917" s="78"/>
      <c r="B917" s="78"/>
      <c r="C917" s="80"/>
      <c r="D917" s="73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ht="12.75" customHeight="1">
      <c r="A918" s="78"/>
      <c r="B918" s="78"/>
      <c r="C918" s="80"/>
      <c r="D918" s="73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ht="12.75" customHeight="1">
      <c r="A919" s="78"/>
      <c r="B919" s="78"/>
      <c r="C919" s="80"/>
      <c r="D919" s="73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ht="12.75" customHeight="1">
      <c r="A920" s="78"/>
      <c r="B920" s="78"/>
      <c r="C920" s="80"/>
      <c r="D920" s="73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ht="12.75" customHeight="1">
      <c r="A921" s="78"/>
      <c r="B921" s="78"/>
      <c r="C921" s="80"/>
      <c r="D921" s="73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ht="12.75" customHeight="1">
      <c r="A922" s="78"/>
      <c r="B922" s="78"/>
      <c r="C922" s="80"/>
      <c r="D922" s="73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ht="12.75" customHeight="1">
      <c r="A923" s="78"/>
      <c r="B923" s="78"/>
      <c r="C923" s="80"/>
      <c r="D923" s="73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ht="12.75" customHeight="1">
      <c r="A924" s="78"/>
      <c r="B924" s="78"/>
      <c r="C924" s="80"/>
      <c r="D924" s="73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ht="12.75" customHeight="1">
      <c r="A925" s="78"/>
      <c r="B925" s="78"/>
      <c r="C925" s="80"/>
      <c r="D925" s="73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ht="12.75" customHeight="1">
      <c r="A926" s="78"/>
      <c r="B926" s="78"/>
      <c r="C926" s="80"/>
      <c r="D926" s="73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ht="12.75" customHeight="1">
      <c r="A927" s="78"/>
      <c r="B927" s="78"/>
      <c r="C927" s="80"/>
      <c r="D927" s="73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ht="12.75" customHeight="1">
      <c r="A928" s="78"/>
      <c r="B928" s="78"/>
      <c r="C928" s="80"/>
      <c r="D928" s="73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ht="12.75" customHeight="1">
      <c r="A929" s="78"/>
      <c r="B929" s="78"/>
      <c r="C929" s="80"/>
      <c r="D929" s="73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ht="12.75" customHeight="1">
      <c r="A930" s="78"/>
      <c r="B930" s="78"/>
      <c r="C930" s="80"/>
      <c r="D930" s="73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ht="12.75" customHeight="1">
      <c r="A931" s="78"/>
      <c r="B931" s="78"/>
      <c r="C931" s="80"/>
      <c r="D931" s="73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ht="12.75" customHeight="1">
      <c r="A932" s="78"/>
      <c r="B932" s="78"/>
      <c r="C932" s="80"/>
      <c r="D932" s="73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ht="12.75" customHeight="1">
      <c r="A933" s="78"/>
      <c r="B933" s="78"/>
      <c r="C933" s="80"/>
      <c r="D933" s="73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ht="12.75" customHeight="1">
      <c r="A934" s="78"/>
      <c r="B934" s="78"/>
      <c r="C934" s="80"/>
      <c r="D934" s="73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ht="12.75" customHeight="1">
      <c r="A935" s="78"/>
      <c r="B935" s="78"/>
      <c r="C935" s="80"/>
      <c r="D935" s="73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ht="12.75" customHeight="1">
      <c r="A936" s="78"/>
      <c r="B936" s="78"/>
      <c r="C936" s="80"/>
      <c r="D936" s="73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ht="12.75" customHeight="1">
      <c r="A937" s="78"/>
      <c r="B937" s="78"/>
      <c r="C937" s="80"/>
      <c r="D937" s="73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ht="12.75" customHeight="1">
      <c r="A938" s="78"/>
      <c r="B938" s="78"/>
      <c r="C938" s="80"/>
      <c r="D938" s="73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ht="12.75" customHeight="1">
      <c r="A939" s="78"/>
      <c r="B939" s="78"/>
      <c r="C939" s="80"/>
      <c r="D939" s="73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ht="12.75" customHeight="1">
      <c r="A940" s="78"/>
      <c r="B940" s="78"/>
      <c r="C940" s="80"/>
      <c r="D940" s="73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ht="12.75" customHeight="1">
      <c r="A941" s="78"/>
      <c r="B941" s="78"/>
      <c r="C941" s="80"/>
      <c r="D941" s="73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ht="12.75" customHeight="1">
      <c r="A942" s="78"/>
      <c r="B942" s="78"/>
      <c r="C942" s="80"/>
      <c r="D942" s="73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ht="12.75" customHeight="1">
      <c r="A943" s="78"/>
      <c r="B943" s="78"/>
      <c r="C943" s="80"/>
      <c r="D943" s="73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ht="12.75" customHeight="1">
      <c r="A944" s="78"/>
      <c r="B944" s="78"/>
      <c r="C944" s="80"/>
      <c r="D944" s="73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ht="12.75" customHeight="1">
      <c r="A945" s="78"/>
      <c r="B945" s="78"/>
      <c r="C945" s="80"/>
      <c r="D945" s="73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ht="12.75" customHeight="1">
      <c r="A946" s="78"/>
      <c r="B946" s="78"/>
      <c r="C946" s="80"/>
      <c r="D946" s="73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ht="12.75" customHeight="1">
      <c r="A947" s="78"/>
      <c r="B947" s="78"/>
      <c r="C947" s="80"/>
      <c r="D947" s="73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ht="12.75" customHeight="1">
      <c r="A948" s="78"/>
      <c r="B948" s="78"/>
      <c r="C948" s="80"/>
      <c r="D948" s="73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ht="12.75" customHeight="1">
      <c r="A949" s="78"/>
      <c r="B949" s="78"/>
      <c r="C949" s="80"/>
      <c r="D949" s="73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ht="12.75" customHeight="1">
      <c r="A950" s="78"/>
      <c r="B950" s="78"/>
      <c r="C950" s="80"/>
      <c r="D950" s="73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ht="12.75" customHeight="1">
      <c r="A951" s="78"/>
      <c r="B951" s="78"/>
      <c r="C951" s="80"/>
      <c r="D951" s="73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ht="12.75" customHeight="1">
      <c r="A952" s="78"/>
      <c r="B952" s="78"/>
      <c r="C952" s="80"/>
      <c r="D952" s="73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ht="12.75" customHeight="1">
      <c r="A953" s="78"/>
      <c r="B953" s="78"/>
      <c r="C953" s="80"/>
      <c r="D953" s="73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ht="12.75" customHeight="1">
      <c r="A954" s="78"/>
      <c r="B954" s="78"/>
      <c r="C954" s="80"/>
      <c r="D954" s="73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ht="12.75" customHeight="1">
      <c r="A955" s="78"/>
      <c r="B955" s="78"/>
      <c r="C955" s="80"/>
      <c r="D955" s="73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ht="12.75" customHeight="1">
      <c r="A956" s="78"/>
      <c r="B956" s="78"/>
      <c r="C956" s="80"/>
      <c r="D956" s="73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ht="12.75" customHeight="1">
      <c r="A957" s="78"/>
      <c r="B957" s="78"/>
      <c r="C957" s="80"/>
      <c r="D957" s="73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ht="12.75" customHeight="1">
      <c r="A958" s="78"/>
      <c r="B958" s="78"/>
      <c r="C958" s="80"/>
      <c r="D958" s="73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ht="12.75" customHeight="1">
      <c r="A959" s="78"/>
      <c r="B959" s="78"/>
      <c r="C959" s="80"/>
      <c r="D959" s="73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ht="12.75" customHeight="1">
      <c r="A960" s="78"/>
      <c r="B960" s="78"/>
      <c r="C960" s="80"/>
      <c r="D960" s="73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ht="12.75" customHeight="1">
      <c r="A961" s="78"/>
      <c r="B961" s="78"/>
      <c r="C961" s="80"/>
      <c r="D961" s="73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ht="12.75" customHeight="1">
      <c r="A962" s="78"/>
      <c r="B962" s="78"/>
      <c r="C962" s="80"/>
      <c r="D962" s="73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ht="12.75" customHeight="1">
      <c r="A963" s="78"/>
      <c r="B963" s="78"/>
      <c r="C963" s="80"/>
      <c r="D963" s="73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ht="12.75" customHeight="1">
      <c r="A964" s="78"/>
      <c r="B964" s="78"/>
      <c r="C964" s="80"/>
      <c r="D964" s="73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ht="12.75" customHeight="1">
      <c r="A965" s="78"/>
      <c r="B965" s="78"/>
      <c r="C965" s="80"/>
      <c r="D965" s="73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ht="12.75" customHeight="1">
      <c r="A966" s="78"/>
      <c r="B966" s="78"/>
      <c r="C966" s="80"/>
      <c r="D966" s="73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ht="12.75" customHeight="1">
      <c r="A967" s="78"/>
      <c r="B967" s="78"/>
      <c r="C967" s="80"/>
      <c r="D967" s="73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ht="12.75" customHeight="1">
      <c r="A968" s="78"/>
      <c r="B968" s="78"/>
      <c r="C968" s="80"/>
      <c r="D968" s="73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ht="12.75" customHeight="1">
      <c r="A969" s="78"/>
      <c r="B969" s="78"/>
      <c r="C969" s="80"/>
      <c r="D969" s="73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ht="12.75" customHeight="1">
      <c r="A970" s="78"/>
      <c r="B970" s="78"/>
      <c r="C970" s="80"/>
      <c r="D970" s="73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ht="12.75" customHeight="1">
      <c r="A971" s="78"/>
      <c r="B971" s="78"/>
      <c r="C971" s="80"/>
      <c r="D971" s="73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ht="12.75" customHeight="1">
      <c r="A972" s="78"/>
      <c r="B972" s="78"/>
      <c r="C972" s="80"/>
      <c r="D972" s="73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ht="12.75" customHeight="1">
      <c r="A973" s="78"/>
      <c r="B973" s="78"/>
      <c r="C973" s="80"/>
      <c r="D973" s="73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ht="12.75" customHeight="1">
      <c r="A974" s="78"/>
      <c r="B974" s="78"/>
      <c r="C974" s="80"/>
      <c r="D974" s="73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ht="12.75" customHeight="1">
      <c r="A975" s="78"/>
      <c r="B975" s="78"/>
      <c r="C975" s="80"/>
      <c r="D975" s="73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ht="12.75" customHeight="1">
      <c r="A976" s="78"/>
      <c r="B976" s="78"/>
      <c r="C976" s="80"/>
      <c r="D976" s="73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ht="12.75" customHeight="1">
      <c r="A977" s="78"/>
      <c r="B977" s="78"/>
      <c r="C977" s="80"/>
      <c r="D977" s="73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ht="12.75" customHeight="1">
      <c r="A978" s="78"/>
      <c r="B978" s="78"/>
      <c r="C978" s="80"/>
      <c r="D978" s="73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ht="12.75" customHeight="1">
      <c r="A979" s="78"/>
      <c r="B979" s="78"/>
      <c r="C979" s="80"/>
      <c r="D979" s="73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ht="12.75" customHeight="1">
      <c r="A980" s="78"/>
      <c r="B980" s="78"/>
      <c r="C980" s="80"/>
      <c r="D980" s="73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ht="12.75" customHeight="1">
      <c r="A981" s="78"/>
      <c r="B981" s="78"/>
      <c r="C981" s="80"/>
      <c r="D981" s="73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ht="12.75" customHeight="1">
      <c r="A982" s="78"/>
      <c r="B982" s="78"/>
      <c r="C982" s="80"/>
      <c r="D982" s="73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ht="12.75" customHeight="1">
      <c r="A983" s="78"/>
      <c r="B983" s="78"/>
      <c r="C983" s="80"/>
      <c r="D983" s="73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ht="12.75" customHeight="1">
      <c r="A984" s="78"/>
      <c r="B984" s="78"/>
      <c r="C984" s="80"/>
      <c r="D984" s="73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ht="12.75" customHeight="1">
      <c r="A985" s="78"/>
      <c r="B985" s="78"/>
      <c r="C985" s="80"/>
      <c r="D985" s="73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ht="12.75" customHeight="1">
      <c r="A986" s="78"/>
      <c r="B986" s="78"/>
      <c r="C986" s="80"/>
      <c r="D986" s="73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ht="12.75" customHeight="1">
      <c r="A987" s="78"/>
      <c r="B987" s="78"/>
      <c r="C987" s="80"/>
      <c r="D987" s="73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ht="12.75" customHeight="1">
      <c r="A988" s="78"/>
      <c r="B988" s="78"/>
      <c r="C988" s="80"/>
      <c r="D988" s="73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ht="12.75" customHeight="1">
      <c r="A989" s="78"/>
      <c r="B989" s="78"/>
      <c r="C989" s="80"/>
      <c r="D989" s="73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ht="12.75" customHeight="1">
      <c r="A990" s="78"/>
      <c r="B990" s="78"/>
      <c r="C990" s="80"/>
      <c r="D990" s="73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ht="12.75" customHeight="1">
      <c r="A991" s="78"/>
      <c r="B991" s="78"/>
      <c r="C991" s="80"/>
      <c r="D991" s="73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ht="12.75" customHeight="1">
      <c r="A992" s="78"/>
      <c r="B992" s="78"/>
      <c r="C992" s="80"/>
      <c r="D992" s="73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ht="12.75" customHeight="1">
      <c r="A993" s="78"/>
      <c r="B993" s="78"/>
      <c r="C993" s="80"/>
      <c r="D993" s="73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ht="12.75" customHeight="1">
      <c r="A994" s="78"/>
      <c r="B994" s="78"/>
      <c r="C994" s="80"/>
      <c r="D994" s="73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ht="12.75" customHeight="1">
      <c r="A995" s="78"/>
      <c r="B995" s="78"/>
      <c r="C995" s="80"/>
      <c r="D995" s="73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ht="12.75" customHeight="1">
      <c r="A996" s="78"/>
      <c r="B996" s="78"/>
      <c r="C996" s="80"/>
      <c r="D996" s="73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ht="12.75" customHeight="1">
      <c r="A997" s="78"/>
      <c r="B997" s="78"/>
      <c r="C997" s="80"/>
      <c r="D997" s="73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ht="12.75" customHeight="1">
      <c r="A998" s="78"/>
      <c r="B998" s="78"/>
      <c r="C998" s="80"/>
      <c r="D998" s="73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ht="12.75" customHeight="1">
      <c r="A999" s="78"/>
      <c r="B999" s="78"/>
      <c r="C999" s="80"/>
      <c r="D999" s="73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  <row r="1000" ht="12.75" customHeight="1">
      <c r="A1000" s="78"/>
      <c r="B1000" s="78"/>
      <c r="C1000" s="80"/>
      <c r="D1000" s="73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</row>
  </sheetData>
  <printOptions/>
  <pageMargins bottom="0.984251968503937" footer="0.0" header="0.0" left="0.7480314960629921" right="0.7480314960629921" top="1.141732283464567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2008-03-31T12:43:45Z</dcterms:created>
  <dc:creator>Laptop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{47B6E450-551F-482F-BB25-14AFD94F7A95}</vt:lpwstr>
  </property>
  <property fmtid="{D5CDD505-2E9C-101B-9397-08002B2CF9AE}" pid="5" name="ContentTypeId">
    <vt:lpwstr>0x01010045AB7E9FE836F74EBF10E62110165F21</vt:lpwstr>
  </property>
</Properties>
</file>