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PDF MUUTMINE\"/>
    </mc:Choice>
  </mc:AlternateContent>
  <bookViews>
    <workbookView xWindow="0" yWindow="0" windowWidth="23040" windowHeight="9384"/>
  </bookViews>
  <sheets>
    <sheet name="Eelarve" sheetId="1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1" i="18" l="1"/>
  <c r="H242" i="18"/>
  <c r="H240" i="18"/>
  <c r="H239" i="18"/>
  <c r="H238" i="18"/>
  <c r="H237" i="18"/>
  <c r="H227" i="18"/>
  <c r="H228" i="18"/>
  <c r="H229" i="18"/>
  <c r="H230" i="18"/>
  <c r="H231" i="18"/>
  <c r="H232" i="18"/>
  <c r="H233" i="18"/>
  <c r="H234" i="18"/>
  <c r="H226" i="18"/>
  <c r="H178" i="18"/>
  <c r="H179" i="18"/>
  <c r="H175" i="18"/>
  <c r="H174" i="18"/>
  <c r="H171" i="18"/>
  <c r="H170" i="18"/>
  <c r="H169" i="18"/>
  <c r="H166" i="18"/>
  <c r="H163" i="18"/>
  <c r="H162" i="18"/>
  <c r="H159" i="18"/>
  <c r="H158" i="18"/>
  <c r="H155" i="18"/>
  <c r="H149" i="18"/>
  <c r="H148" i="18"/>
  <c r="H147" i="18"/>
  <c r="H138" i="18"/>
  <c r="H137" i="18"/>
  <c r="H136" i="18"/>
  <c r="H123" i="18"/>
  <c r="H124" i="18"/>
  <c r="H125" i="18"/>
  <c r="H126" i="18"/>
  <c r="H127" i="18"/>
  <c r="H128" i="18"/>
  <c r="H129" i="18"/>
  <c r="H130" i="18"/>
  <c r="H131" i="18"/>
  <c r="H132" i="18"/>
  <c r="H133" i="18"/>
  <c r="H122" i="18"/>
  <c r="H119" i="18"/>
  <c r="H118" i="18"/>
  <c r="H117" i="18"/>
  <c r="H116" i="18"/>
  <c r="H105" i="18"/>
  <c r="H104" i="18"/>
  <c r="H103" i="18"/>
  <c r="H102" i="18"/>
  <c r="H97" i="18"/>
  <c r="H99" i="18"/>
  <c r="H98" i="18"/>
  <c r="H94" i="18"/>
  <c r="H93" i="18"/>
  <c r="H92" i="18"/>
  <c r="H91" i="18"/>
  <c r="H90" i="18"/>
  <c r="H89" i="18"/>
  <c r="H88" i="18"/>
  <c r="H85" i="18"/>
  <c r="H84" i="18"/>
  <c r="H82" i="18"/>
  <c r="H81" i="18"/>
  <c r="H80" i="18"/>
  <c r="H79" i="18"/>
  <c r="H73" i="18"/>
  <c r="H69" i="18"/>
  <c r="H68" i="18"/>
  <c r="H64" i="18"/>
  <c r="H61" i="18"/>
  <c r="H60" i="18"/>
  <c r="H57" i="18"/>
  <c r="H53" i="18"/>
  <c r="H52" i="18"/>
  <c r="H51" i="18"/>
  <c r="H45" i="18"/>
  <c r="H44" i="18"/>
  <c r="H39" i="18"/>
  <c r="H36" i="18"/>
  <c r="H35" i="18"/>
  <c r="H24" i="18"/>
  <c r="H23" i="18"/>
  <c r="H22" i="18"/>
  <c r="H17" i="18"/>
  <c r="H20" i="18" l="1"/>
  <c r="H27" i="18"/>
  <c r="H31" i="18"/>
  <c r="H40" i="18"/>
  <c r="H41" i="18"/>
  <c r="H109" i="18"/>
  <c r="H110" i="18"/>
  <c r="H111" i="18"/>
  <c r="H141" i="18"/>
  <c r="H142" i="18"/>
  <c r="H143" i="18"/>
  <c r="H144" i="18"/>
  <c r="H182" i="18"/>
  <c r="H183" i="18"/>
  <c r="H184" i="18"/>
  <c r="H185" i="18"/>
  <c r="H186" i="18"/>
  <c r="H190" i="18"/>
  <c r="H191" i="18"/>
  <c r="H192" i="18"/>
  <c r="H193" i="18"/>
  <c r="H194" i="18"/>
  <c r="H195" i="18"/>
  <c r="H197" i="18"/>
  <c r="H203" i="18"/>
  <c r="H206" i="18"/>
  <c r="H209" i="18"/>
  <c r="H210" i="18"/>
  <c r="H211" i="18"/>
  <c r="H212" i="18"/>
  <c r="H218" i="18"/>
  <c r="H219" i="18"/>
  <c r="H222" i="18"/>
  <c r="H223" i="18"/>
  <c r="H247" i="18"/>
  <c r="H250" i="18"/>
  <c r="H253" i="18"/>
  <c r="H254" i="18"/>
  <c r="H257" i="18"/>
  <c r="H215" i="18"/>
  <c r="E237" i="18" l="1"/>
  <c r="E174" i="18"/>
  <c r="E159" i="18"/>
  <c r="E158" i="18"/>
  <c r="E147" i="18"/>
  <c r="E148" i="18"/>
  <c r="E240" i="18"/>
  <c r="E227" i="18"/>
  <c r="E32" i="18" l="1"/>
  <c r="H32" i="18" s="1"/>
  <c r="E35" i="18"/>
  <c r="E103" i="18" l="1"/>
  <c r="E102" i="18"/>
  <c r="E170" i="18"/>
  <c r="E169" i="18"/>
  <c r="E163" i="18"/>
  <c r="E171" i="18" l="1"/>
  <c r="E124" i="18"/>
  <c r="E123" i="18"/>
  <c r="E105" i="18"/>
  <c r="E104" i="18"/>
  <c r="E97" i="18" l="1"/>
  <c r="E69" i="18"/>
  <c r="E52" i="18" l="1"/>
  <c r="E22" i="18"/>
  <c r="E23" i="18"/>
  <c r="H259" i="18" l="1"/>
  <c r="H260" i="18" s="1"/>
  <c r="H261" i="18" s="1"/>
  <c r="H262" i="18" s="1"/>
</calcChain>
</file>

<file path=xl/sharedStrings.xml><?xml version="1.0" encoding="utf-8"?>
<sst xmlns="http://schemas.openxmlformats.org/spreadsheetml/2006/main" count="342" uniqueCount="216">
  <si>
    <t>Töö nimetus</t>
  </si>
  <si>
    <t xml:space="preserve">Lepingu hind  </t>
  </si>
  <si>
    <t>Ühik</t>
  </si>
  <si>
    <t>maht</t>
  </si>
  <si>
    <t>EUR</t>
  </si>
  <si>
    <t>LEPINGUJÄRGSED TÖÖD</t>
  </si>
  <si>
    <t xml:space="preserve">                   </t>
  </si>
  <si>
    <t>m2</t>
  </si>
  <si>
    <t>kmpl</t>
  </si>
  <si>
    <t xml:space="preserve">TÖÖD KOKKU </t>
  </si>
  <si>
    <t>Käibemaks</t>
  </si>
  <si>
    <t>KOKKU käibemaksuga</t>
  </si>
  <si>
    <t>Ettevalmistus ja raadamine</t>
  </si>
  <si>
    <t>Geodeetilised tööd</t>
  </si>
  <si>
    <t>obj</t>
  </si>
  <si>
    <t>Välisrajatised</t>
  </si>
  <si>
    <t>Hoonealune süvend</t>
  </si>
  <si>
    <t>Kaeved</t>
  </si>
  <si>
    <t>m3</t>
  </si>
  <si>
    <t>Täited</t>
  </si>
  <si>
    <t>Killustikuga</t>
  </si>
  <si>
    <t>tonn</t>
  </si>
  <si>
    <t>Tagasitäide liivast</t>
  </si>
  <si>
    <t>Hoonevälised ehitused</t>
  </si>
  <si>
    <t>Välistrepid</t>
  </si>
  <si>
    <t>Monol.r/b välistrepp betoon C30/37</t>
  </si>
  <si>
    <t>Välisvõrgud</t>
  </si>
  <si>
    <t>jm</t>
  </si>
  <si>
    <t>Alused ja vundamendid</t>
  </si>
  <si>
    <t>Rostvärgid ja taldmikud</t>
  </si>
  <si>
    <t>Betoontarindid</t>
  </si>
  <si>
    <t>Monoliit r/betoonist taldmik betoon C30/37 XC2 700X250mm</t>
  </si>
  <si>
    <t>Vundamendid</t>
  </si>
  <si>
    <t>Müüritised</t>
  </si>
  <si>
    <t>Alustarindite sooja- ja hüdroisolatsioon</t>
  </si>
  <si>
    <t xml:space="preserve">Vundamendi hüdroisolatsioon bituumen </t>
  </si>
  <si>
    <t>Pandus kallak ümber hoone</t>
  </si>
  <si>
    <t>Soojustus EPS120 Perimeeter Pluss 100mm ümber hoone</t>
  </si>
  <si>
    <t>Kandetarindid</t>
  </si>
  <si>
    <t>Kandvad ja välisseinad</t>
  </si>
  <si>
    <t>Fibo sillused</t>
  </si>
  <si>
    <t>tk</t>
  </si>
  <si>
    <t>Sokli krohvimine</t>
  </si>
  <si>
    <t>Fassaadikatted</t>
  </si>
  <si>
    <t xml:space="preserve">Dekoratiiv tellis </t>
  </si>
  <si>
    <t>Vahe-ja katuslaed</t>
  </si>
  <si>
    <t>Õõnespaneel EP220mm monoliitmisega</t>
  </si>
  <si>
    <t>Puittarindid pööningulagi</t>
  </si>
  <si>
    <t>Aurutõke</t>
  </si>
  <si>
    <t>Ehituspaber</t>
  </si>
  <si>
    <t>Trepielemendid</t>
  </si>
  <si>
    <t>Sisetrepid</t>
  </si>
  <si>
    <t>Monol.r/b trepiastmed betoon C30/37</t>
  </si>
  <si>
    <t>Aknad ja rõduuksed</t>
  </si>
  <si>
    <t>Välisuksed</t>
  </si>
  <si>
    <t>Katuse tarindid</t>
  </si>
  <si>
    <t>Katusetarvikud ja sadeveerennid</t>
  </si>
  <si>
    <t xml:space="preserve">Tuulekasti ehitus koos räästasarikatega +laudis </t>
  </si>
  <si>
    <t>Sisseseinte pinnakatted</t>
  </si>
  <si>
    <t>Siseseinte värvimine koos aluspinna pahteldusega</t>
  </si>
  <si>
    <t>Krohvitööd</t>
  </si>
  <si>
    <t>Seinte krohvimine ettevalmistus pahtli all</t>
  </si>
  <si>
    <t>Plaatkatted</t>
  </si>
  <si>
    <t>Keraamiline plaat koos aluspinna ettevalmistusega</t>
  </si>
  <si>
    <t>Lagede katted</t>
  </si>
  <si>
    <t>Lagede värvimine koos aluspinna pahteldusega</t>
  </si>
  <si>
    <t>Lagede krohvimine ettevalmistus pahtli alla</t>
  </si>
  <si>
    <t>Põrandad ja põrandakatted</t>
  </si>
  <si>
    <t>Põrandatasandus</t>
  </si>
  <si>
    <t>Keraamiline plaat paigaldus koos aluse ettevalmistusega</t>
  </si>
  <si>
    <t>Puitpõrandad</t>
  </si>
  <si>
    <t>Parkett koos alusvaiba ja paigaldusega</t>
  </si>
  <si>
    <t>Korstnad</t>
  </si>
  <si>
    <t>Tehnoseadmed</t>
  </si>
  <si>
    <t>Veevarustus ja kanalisatsioon</t>
  </si>
  <si>
    <t>Veevarustus</t>
  </si>
  <si>
    <t>Hoone siseveevarustus</t>
  </si>
  <si>
    <t>Kanalisatsioon</t>
  </si>
  <si>
    <t>Hoone kanalisatsioon</t>
  </si>
  <si>
    <t>Veeseadmed,veemõõdusõlm</t>
  </si>
  <si>
    <t>Veemõõdusõlm</t>
  </si>
  <si>
    <t>Küte, ventilatsioon ja jahutus</t>
  </si>
  <si>
    <t>Põrandaküttesüsteem</t>
  </si>
  <si>
    <t>Soojasõlm, katlamajad,boilerid</t>
  </si>
  <si>
    <t xml:space="preserve">Ventilatsiooniseadmed </t>
  </si>
  <si>
    <t>Ventilatsioonisüsteem</t>
  </si>
  <si>
    <t>Tugevvoolupaigaldis</t>
  </si>
  <si>
    <t>Kaablitööd</t>
  </si>
  <si>
    <t>Nõrkvoolupaigaldis ja automaatika</t>
  </si>
  <si>
    <t>TV-signaali edastussüsteem</t>
  </si>
  <si>
    <t>Ehitusplatsi korralduskulud</t>
  </si>
  <si>
    <t>Ajutised ehitised ehitusplatsil</t>
  </si>
  <si>
    <t>Tellingud, lavad ja tõstukid</t>
  </si>
  <si>
    <t>Ajutised tehnosüsteemid</t>
  </si>
  <si>
    <t>Ajutine küte,VESI ,ELEKTER</t>
  </si>
  <si>
    <t>Veod</t>
  </si>
  <si>
    <t>Materjalide vedu</t>
  </si>
  <si>
    <t>Jäätmekäitlus</t>
  </si>
  <si>
    <t>Ehitusplatsi üldkulud</t>
  </si>
  <si>
    <t>Lõplik koristamine koos prahi äraveod</t>
  </si>
  <si>
    <t>Aluspõrandad</t>
  </si>
  <si>
    <t>Videovalve ettevalmistus</t>
  </si>
  <si>
    <t>Katusetarvikud</t>
  </si>
  <si>
    <t>Armeeritud betoonpõrand C20/25 100mm, 6/150/150 arm.</t>
  </si>
  <si>
    <t>EPS 60-200mm-silver+krohv</t>
  </si>
  <si>
    <t>aknad 3xklaaspakkett</t>
  </si>
  <si>
    <t>Fibo korstnad dim.180/200 mm</t>
  </si>
  <si>
    <t>Rodooni tõkke</t>
  </si>
  <si>
    <t>Drenaaz, sadevesi, reovesi ja vesi</t>
  </si>
  <si>
    <t>Vundamendi vertikaalne soojustamine EPS 120-200mm</t>
  </si>
  <si>
    <t>Posti taldmik 700/500mm</t>
  </si>
  <si>
    <t>Postid 200mm h 3m</t>
  </si>
  <si>
    <t>R/B tala C25/30 200*690, L=1500, telg 2</t>
  </si>
  <si>
    <t>R/B tala C25/30 200*690, L=2700, telg 3</t>
  </si>
  <si>
    <t>R/B tala C25/30 200*690, L=6350, telg 5</t>
  </si>
  <si>
    <t>R/B tala C25/30 200*690, L=5400, telg 6</t>
  </si>
  <si>
    <t>Jahutus</t>
  </si>
  <si>
    <t>1 korrus</t>
  </si>
  <si>
    <t>2 korrus</t>
  </si>
  <si>
    <t>R/B tala C25/30 200x460mm , L=2400 telg 3</t>
  </si>
  <si>
    <t>R/B kaar  telg D</t>
  </si>
  <si>
    <t>Müüritis välisseisnad Fibo 5 200mm</t>
  </si>
  <si>
    <t>Müüritis siseseinad kandvad Fibo 5 200mm</t>
  </si>
  <si>
    <t>Fibo sillused 1190 185 200</t>
  </si>
  <si>
    <t>Fibo sillused 1790 185 200</t>
  </si>
  <si>
    <t>Fibo sillused 2090 185 200</t>
  </si>
  <si>
    <t>Fibo sillused 2390 185 200</t>
  </si>
  <si>
    <t>Fibo sillused 2690 200 200</t>
  </si>
  <si>
    <t>Fibo sillused 1490 100 200</t>
  </si>
  <si>
    <t>Fibo sillused 1490 185 200</t>
  </si>
  <si>
    <t>Monoliit rb vahelagi</t>
  </si>
  <si>
    <t>lae pealevalu 70mm 2 korrus</t>
  </si>
  <si>
    <t>Monol.r/b vööd betoon C25/30 43jm 200mm teine korrus</t>
  </si>
  <si>
    <t>Kipsplaat 2x 12,5mm mütsprofiil s.600mm</t>
  </si>
  <si>
    <t>200mm / Kivivill</t>
  </si>
  <si>
    <t>Tammepuidust lakitud aknalauad (stragendo.ee)</t>
  </si>
  <si>
    <t>Tammepuidust lakitud astmed (stragendo.ee)</t>
  </si>
  <si>
    <t>Trepi käsipuu</t>
  </si>
  <si>
    <t>Uksed, sulused, ukseliistud (Jeld wen door solutions) mänd valge peits</t>
  </si>
  <si>
    <t>Tehnoruumi välisuks</t>
  </si>
  <si>
    <t xml:space="preserve"> Garaaziuks    koos automaatikaga</t>
  </si>
  <si>
    <t>Siseuksed</t>
  </si>
  <si>
    <t>Aknapalede viimistlemine 166jm</t>
  </si>
  <si>
    <t>Sadeveerennid maja+rõdu</t>
  </si>
  <si>
    <t>Mineraalvill t=200mm EXTRA PAROC (puumarket)</t>
  </si>
  <si>
    <t>Tuuletõkkeplaat (puitkiud) 2x25mm (baumax)</t>
  </si>
  <si>
    <t>Katusetööd 292m2</t>
  </si>
  <si>
    <t xml:space="preserve">Distantsiliistud 25x100mm, samm 600mm (PHL. 28x95 puumarket) </t>
  </si>
  <si>
    <t>Aluskatte  TYVEC SOLID (kilekeskus)</t>
  </si>
  <si>
    <t>Tuulutuspilu 32mm Distantsiliistud 25x100mm, samm 600mm (PHL. 28x95 puumarket)</t>
  </si>
  <si>
    <t>Roovitus 32*50mm sammuga 300mm (PHL 28*45 puumarket)</t>
  </si>
  <si>
    <t>Rannila kiviprofiil polüester (ehituse ABC)</t>
  </si>
  <si>
    <t>Põrandaliistud</t>
  </si>
  <si>
    <t>Sauna keris Harvia Cilindro F teras 9 kW</t>
  </si>
  <si>
    <t>TÄHISTAEVAS sauna lakke</t>
  </si>
  <si>
    <t>Sauna</t>
  </si>
  <si>
    <t>Sauna ehitus ilma elekt.ahi 4,7m2</t>
  </si>
  <si>
    <t>Harvia Saunavalgusti Teras</t>
  </si>
  <si>
    <t>Niiskuskindel raadio must</t>
  </si>
  <si>
    <t>Sutsulõõrid Harvia  korsten WHP1000 (interbauen)</t>
  </si>
  <si>
    <t xml:space="preserve">Suitsulõõride isoleerimine </t>
  </si>
  <si>
    <t>Suitsueemalduse õhukanalid</t>
  </si>
  <si>
    <t>Kamin</t>
  </si>
  <si>
    <t>Kamina viimistlus</t>
  </si>
  <si>
    <t>Maakütte kontuur väljas</t>
  </si>
  <si>
    <t>Maakütte kattel</t>
  </si>
  <si>
    <t>Katusekarkass</t>
  </si>
  <si>
    <t>Hoone peakilb</t>
  </si>
  <si>
    <t>Internet</t>
  </si>
  <si>
    <t>Sisesed el. Pistikud</t>
  </si>
  <si>
    <t>Välised pistikud</t>
  </si>
  <si>
    <t>garaazi 380V pistik</t>
  </si>
  <si>
    <t>Heakorratööd</t>
  </si>
  <si>
    <t>Haljastus</t>
  </si>
  <si>
    <t>Teed ja parkla</t>
  </si>
  <si>
    <t>Muru + seemned</t>
  </si>
  <si>
    <t>Unikivi koos aluste ehitusega</t>
  </si>
  <si>
    <t>Äärekivid</t>
  </si>
  <si>
    <t>Braband puud</t>
  </si>
  <si>
    <t>Aed 1,6m kõrgune metaalist</t>
  </si>
  <si>
    <t>Väravad koos automaatikaga</t>
  </si>
  <si>
    <t>postid koos vundamendiga</t>
  </si>
  <si>
    <t>elektri kaablid</t>
  </si>
  <si>
    <t>valgustid</t>
  </si>
  <si>
    <t>Piirdeaed</t>
  </si>
  <si>
    <t>kaablid</t>
  </si>
  <si>
    <t>sisesed valgustud</t>
  </si>
  <si>
    <t>Maja sisene Valgustus lülitid</t>
  </si>
  <si>
    <t>Maja väline valgustus lülitid</t>
  </si>
  <si>
    <t>välised valgustid</t>
  </si>
  <si>
    <t>Liikumisandurid</t>
  </si>
  <si>
    <t>Suitsuandurid</t>
  </si>
  <si>
    <t>Pos</t>
  </si>
  <si>
    <t>Välisvalgustus</t>
  </si>
  <si>
    <t>Müüritis siseseinad mitte kandvad Fibo  100mm</t>
  </si>
  <si>
    <t xml:space="preserve">EPS soojustus 100+100mm </t>
  </si>
  <si>
    <t>Betooniporand 2 kor. EPS 80/100-50mm, arm 5/150/150 kile 200mkm</t>
  </si>
  <si>
    <t>Lagede kipsplaadid</t>
  </si>
  <si>
    <t>Hüdroisolatsioon</t>
  </si>
  <si>
    <t>Vannitoad</t>
  </si>
  <si>
    <t>Terrassid</t>
  </si>
  <si>
    <t>Terrasside plaadid koos aluse ettevalmistusega</t>
  </si>
  <si>
    <t>Siseviimistlus</t>
  </si>
  <si>
    <t>Vann</t>
  </si>
  <si>
    <t>wc pott</t>
  </si>
  <si>
    <t>valamud</t>
  </si>
  <si>
    <t>Märkused: pakutud hind peab sisaldama kõik vajalikud tööd ja materjalid selleks et saavutada lõpliku tulemuse sõltumatu sellest kas nad on nimetatud spetsifikatsioonis või mitte</t>
  </si>
  <si>
    <t>Köök koos tehnikaga</t>
  </si>
  <si>
    <t>Ahjud.korstnad ,kaminad, köök</t>
  </si>
  <si>
    <t>eur/m2</t>
  </si>
  <si>
    <t>Eramaja ehituse eelarve</t>
  </si>
  <si>
    <t xml:space="preserve">Töövõtja : </t>
  </si>
  <si>
    <t>Columbia õõnesplokk 240mm armeeritud betoon C25/30</t>
  </si>
  <si>
    <t>mat ühikuhind</t>
  </si>
  <si>
    <t>töö ühikuhind</t>
  </si>
  <si>
    <t>Objekt: Üksikelamu pindalaga 231m2 millest 38m2 - garaaz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</si>
</sst>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[$EUR]"/>
  </numFmts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i/>
      <sz val="9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3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u/>
      <sz val="10"/>
      <name val="Arial"/>
      <family val="2"/>
    </font>
    <font>
      <u/>
      <sz val="11"/>
      <name val="Arial"/>
      <family val="2"/>
      <charset val="186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1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3" fillId="0" borderId="3" xfId="0" applyFont="1" applyBorder="1" applyAlignment="1"/>
    <xf numFmtId="0" fontId="7" fillId="0" borderId="3" xfId="0" applyFont="1" applyBorder="1"/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0" fillId="0" borderId="3" xfId="0" applyBorder="1"/>
    <xf numFmtId="2" fontId="9" fillId="0" borderId="3" xfId="0" applyNumberFormat="1" applyFont="1" applyBorder="1" applyAlignment="1">
      <alignment horizontal="center"/>
    </xf>
    <xf numFmtId="0" fontId="12" fillId="0" borderId="3" xfId="0" applyFont="1" applyBorder="1"/>
    <xf numFmtId="0" fontId="3" fillId="0" borderId="9" xfId="0" applyFont="1" applyBorder="1" applyAlignment="1"/>
    <xf numFmtId="0" fontId="6" fillId="3" borderId="3" xfId="0" applyFont="1" applyFill="1" applyBorder="1" applyAlignment="1">
      <alignment vertical="top"/>
    </xf>
    <xf numFmtId="2" fontId="6" fillId="3" borderId="9" xfId="0" applyNumberFormat="1" applyFont="1" applyFill="1" applyBorder="1" applyAlignment="1">
      <alignment horizontal="right" vertical="top"/>
    </xf>
    <xf numFmtId="2" fontId="13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2" fontId="8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3" fillId="0" borderId="3" xfId="0" applyNumberFormat="1" applyFont="1" applyFill="1" applyBorder="1"/>
    <xf numFmtId="0" fontId="8" fillId="0" borderId="3" xfId="0" applyFont="1" applyBorder="1"/>
    <xf numFmtId="2" fontId="8" fillId="0" borderId="3" xfId="0" applyNumberFormat="1" applyFont="1" applyFill="1" applyBorder="1"/>
    <xf numFmtId="0" fontId="16" fillId="0" borderId="3" xfId="0" applyFont="1" applyBorder="1"/>
    <xf numFmtId="0" fontId="7" fillId="0" borderId="3" xfId="0" applyFont="1" applyBorder="1" applyAlignment="1">
      <alignment horizontal="center"/>
    </xf>
    <xf numFmtId="2" fontId="7" fillId="0" borderId="3" xfId="0" applyNumberFormat="1" applyFont="1" applyBorder="1"/>
    <xf numFmtId="1" fontId="12" fillId="0" borderId="3" xfId="0" applyNumberFormat="1" applyFont="1" applyBorder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8" fillId="0" borderId="3" xfId="0" applyFont="1" applyFill="1" applyBorder="1"/>
    <xf numFmtId="0" fontId="12" fillId="0" borderId="3" xfId="0" applyFont="1" applyFill="1" applyBorder="1"/>
    <xf numFmtId="0" fontId="13" fillId="0" borderId="3" xfId="0" applyFont="1" applyFill="1" applyBorder="1"/>
    <xf numFmtId="0" fontId="17" fillId="0" borderId="3" xfId="0" applyFont="1" applyBorder="1" applyAlignment="1">
      <alignment horizontal="center"/>
    </xf>
    <xf numFmtId="0" fontId="13" fillId="0" borderId="3" xfId="0" applyFont="1" applyBorder="1"/>
    <xf numFmtId="2" fontId="12" fillId="0" borderId="3" xfId="0" applyNumberFormat="1" applyFont="1" applyBorder="1"/>
    <xf numFmtId="2" fontId="14" fillId="0" borderId="3" xfId="0" applyNumberFormat="1" applyFont="1" applyBorder="1" applyAlignment="1">
      <alignment horizontal="center"/>
    </xf>
    <xf numFmtId="2" fontId="15" fillId="0" borderId="3" xfId="0" applyNumberFormat="1" applyFont="1" applyBorder="1"/>
    <xf numFmtId="1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2" fontId="21" fillId="0" borderId="3" xfId="0" applyNumberFormat="1" applyFont="1" applyBorder="1"/>
    <xf numFmtId="0" fontId="18" fillId="0" borderId="3" xfId="0" applyFont="1" applyBorder="1" applyAlignment="1">
      <alignment horizontal="center"/>
    </xf>
    <xf numFmtId="2" fontId="18" fillId="0" borderId="3" xfId="0" applyNumberFormat="1" applyFont="1" applyBorder="1"/>
    <xf numFmtId="2" fontId="11" fillId="0" borderId="0" xfId="0" applyNumberFormat="1" applyFont="1" applyBorder="1" applyAlignment="1">
      <alignment wrapText="1"/>
    </xf>
    <xf numFmtId="0" fontId="22" fillId="0" borderId="3" xfId="0" applyFont="1" applyBorder="1"/>
    <xf numFmtId="0" fontId="23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3" fillId="3" borderId="3" xfId="0" applyFont="1" applyFill="1" applyBorder="1" applyAlignment="1">
      <alignment vertical="top"/>
    </xf>
    <xf numFmtId="0" fontId="7" fillId="0" borderId="0" xfId="0" applyFont="1" applyBorder="1" applyAlignment="1">
      <alignment horizontal="center"/>
    </xf>
    <xf numFmtId="0" fontId="19" fillId="0" borderId="0" xfId="0" applyFont="1" applyBorder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2" fontId="1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7" fillId="0" borderId="0" xfId="0" applyFont="1" applyBorder="1"/>
    <xf numFmtId="165" fontId="7" fillId="0" borderId="0" xfId="0" applyNumberFormat="1" applyFont="1" applyBorder="1"/>
    <xf numFmtId="2" fontId="11" fillId="0" borderId="0" xfId="0" applyNumberFormat="1" applyFont="1" applyBorder="1"/>
    <xf numFmtId="2" fontId="11" fillId="0" borderId="0" xfId="0" applyNumberFormat="1" applyFont="1" applyBorder="1" applyAlignment="1">
      <alignment horizontal="right"/>
    </xf>
    <xf numFmtId="2" fontId="18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3" fillId="0" borderId="9" xfId="0" applyNumberFormat="1" applyFont="1" applyBorder="1"/>
    <xf numFmtId="2" fontId="9" fillId="0" borderId="9" xfId="0" applyNumberFormat="1" applyFont="1" applyBorder="1" applyAlignment="1">
      <alignment horizontal="center"/>
    </xf>
    <xf numFmtId="2" fontId="8" fillId="0" borderId="9" xfId="0" applyNumberFormat="1" applyFont="1" applyBorder="1"/>
    <xf numFmtId="2" fontId="3" fillId="3" borderId="9" xfId="0" applyNumberFormat="1" applyFont="1" applyFill="1" applyBorder="1" applyAlignment="1">
      <alignment horizontal="right" vertical="top"/>
    </xf>
    <xf numFmtId="0" fontId="1" fillId="2" borderId="1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3" fillId="0" borderId="14" xfId="0" applyFont="1" applyBorder="1" applyAlignment="1"/>
    <xf numFmtId="0" fontId="3" fillId="0" borderId="13" xfId="0" applyFont="1" applyBorder="1" applyAlignment="1"/>
    <xf numFmtId="0" fontId="8" fillId="0" borderId="3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" fontId="22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left" vertical="top" wrapText="1"/>
    </xf>
    <xf numFmtId="2" fontId="22" fillId="0" borderId="3" xfId="0" applyNumberFormat="1" applyFont="1" applyFill="1" applyBorder="1"/>
    <xf numFmtId="0" fontId="1" fillId="0" borderId="0" xfId="0" applyFont="1" applyBorder="1" applyAlignment="1">
      <alignment vertical="top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7" fillId="0" borderId="6" xfId="0" applyFont="1" applyBorder="1"/>
    <xf numFmtId="0" fontId="3" fillId="0" borderId="7" xfId="0" applyFont="1" applyBorder="1" applyAlignment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2" fontId="3" fillId="3" borderId="11" xfId="0" applyNumberFormat="1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center"/>
    </xf>
    <xf numFmtId="2" fontId="1" fillId="0" borderId="0" xfId="0" applyNumberFormat="1" applyFont="1" applyBorder="1" applyAlignment="1">
      <alignment vertical="top" wrapText="1"/>
    </xf>
    <xf numFmtId="0" fontId="3" fillId="0" borderId="19" xfId="0" applyFont="1" applyBorder="1" applyAlignment="1"/>
    <xf numFmtId="0" fontId="8" fillId="0" borderId="20" xfId="0" applyFont="1" applyFill="1" applyBorder="1"/>
    <xf numFmtId="0" fontId="8" fillId="0" borderId="10" xfId="0" applyFont="1" applyFill="1" applyBorder="1"/>
    <xf numFmtId="0" fontId="1" fillId="0" borderId="0" xfId="0" applyFont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9"/>
  <sheetViews>
    <sheetView tabSelected="1" showWhiteSpace="0" topLeftCell="A241" zoomScale="88" zoomScaleNormal="88" zoomScaleSheetLayoutView="200" workbookViewId="0">
      <selection activeCell="B6" sqref="B6:H6"/>
    </sheetView>
  </sheetViews>
  <sheetFormatPr defaultColWidth="8.77734375" defaultRowHeight="13.2" x14ac:dyDescent="0.25"/>
  <cols>
    <col min="1" max="1" width="2.33203125" customWidth="1"/>
    <col min="2" max="2" width="5" customWidth="1"/>
    <col min="3" max="3" width="57.6640625" style="2" customWidth="1"/>
    <col min="4" max="4" width="4.6640625" bestFit="1" customWidth="1"/>
    <col min="5" max="6" width="10.44140625" customWidth="1"/>
    <col min="7" max="7" width="9" bestFit="1" customWidth="1"/>
    <col min="8" max="8" width="9.6640625" customWidth="1"/>
    <col min="9" max="9" width="9.109375" style="10"/>
  </cols>
  <sheetData>
    <row r="1" spans="2:9" ht="13.8" thickBot="1" x14ac:dyDescent="0.3"/>
    <row r="2" spans="2:9" ht="16.5" customHeight="1" thickBot="1" x14ac:dyDescent="0.3">
      <c r="B2" s="109" t="s">
        <v>210</v>
      </c>
      <c r="C2" s="109"/>
      <c r="D2" s="109"/>
      <c r="E2" s="109"/>
      <c r="F2" s="109"/>
      <c r="G2" s="109"/>
      <c r="H2" s="109"/>
    </row>
    <row r="3" spans="2:9" ht="15" customHeight="1" thickBot="1" x14ac:dyDescent="0.3">
      <c r="B3" s="110" t="s">
        <v>215</v>
      </c>
      <c r="C3" s="110"/>
      <c r="D3" s="110"/>
      <c r="E3" s="110"/>
      <c r="F3" s="110"/>
      <c r="G3" s="110"/>
      <c r="H3" s="110"/>
    </row>
    <row r="4" spans="2:9" ht="12.75" customHeight="1" thickBot="1" x14ac:dyDescent="0.3">
      <c r="B4" s="111" t="s">
        <v>206</v>
      </c>
      <c r="C4" s="111"/>
      <c r="D4" s="111"/>
      <c r="E4" s="111"/>
      <c r="F4" s="111"/>
      <c r="G4" s="111"/>
      <c r="H4" s="111"/>
    </row>
    <row r="5" spans="2:9" ht="15" customHeight="1" thickBot="1" x14ac:dyDescent="0.3">
      <c r="B5" s="111"/>
      <c r="C5" s="111"/>
      <c r="D5" s="111"/>
      <c r="E5" s="111"/>
      <c r="F5" s="111"/>
      <c r="G5" s="111"/>
      <c r="H5" s="111"/>
    </row>
    <row r="6" spans="2:9" ht="13.95" customHeight="1" thickBot="1" x14ac:dyDescent="0.3">
      <c r="B6" s="111"/>
      <c r="C6" s="111"/>
      <c r="D6" s="111"/>
      <c r="E6" s="111"/>
      <c r="F6" s="111"/>
      <c r="G6" s="111"/>
      <c r="H6" s="111"/>
    </row>
    <row r="7" spans="2:9" ht="13.95" customHeight="1" thickBot="1" x14ac:dyDescent="0.3">
      <c r="B7" s="118" t="s">
        <v>211</v>
      </c>
      <c r="C7" s="119"/>
      <c r="D7" s="119"/>
      <c r="E7" s="119"/>
      <c r="F7" s="119"/>
      <c r="G7" s="119"/>
      <c r="H7" s="120"/>
    </row>
    <row r="8" spans="2:9" ht="13.8" thickBot="1" x14ac:dyDescent="0.3">
      <c r="B8" s="80"/>
      <c r="C8" s="81"/>
      <c r="D8" s="81"/>
      <c r="E8" s="81"/>
      <c r="F8" s="81"/>
      <c r="G8" s="81"/>
      <c r="H8" s="82"/>
    </row>
    <row r="9" spans="2:9" ht="13.5" customHeight="1" x14ac:dyDescent="0.25">
      <c r="B9" s="112" t="s">
        <v>192</v>
      </c>
      <c r="C9" s="114" t="s">
        <v>0</v>
      </c>
      <c r="D9" s="83"/>
      <c r="E9" s="83"/>
      <c r="F9" s="107"/>
      <c r="G9" s="83"/>
      <c r="H9" s="116" t="s">
        <v>1</v>
      </c>
      <c r="I9"/>
    </row>
    <row r="10" spans="2:9" ht="24" x14ac:dyDescent="0.25">
      <c r="B10" s="113"/>
      <c r="C10" s="115"/>
      <c r="D10" s="84" t="s">
        <v>2</v>
      </c>
      <c r="E10" s="84" t="s">
        <v>3</v>
      </c>
      <c r="F10" s="108" t="s">
        <v>213</v>
      </c>
      <c r="G10" s="84" t="s">
        <v>214</v>
      </c>
      <c r="H10" s="117"/>
      <c r="I10"/>
    </row>
    <row r="11" spans="2:9" x14ac:dyDescent="0.25">
      <c r="B11" s="101"/>
      <c r="C11" s="52"/>
      <c r="D11" s="84"/>
      <c r="E11" s="84" t="s">
        <v>4</v>
      </c>
      <c r="F11" s="108"/>
      <c r="G11" s="84"/>
      <c r="H11" s="85" t="s">
        <v>4</v>
      </c>
      <c r="I11"/>
    </row>
    <row r="12" spans="2:9" ht="13.8" thickBot="1" x14ac:dyDescent="0.3">
      <c r="B12" s="73">
        <v>1</v>
      </c>
      <c r="C12" s="75">
        <v>2</v>
      </c>
      <c r="D12" s="74">
        <v>3</v>
      </c>
      <c r="E12" s="74">
        <v>4</v>
      </c>
      <c r="F12" s="74">
        <v>5</v>
      </c>
      <c r="G12" s="74">
        <v>6</v>
      </c>
      <c r="H12" s="76">
        <v>7</v>
      </c>
      <c r="I12"/>
    </row>
    <row r="13" spans="2:9" ht="13.8" thickBot="1" x14ac:dyDescent="0.3">
      <c r="B13" s="103" t="s">
        <v>5</v>
      </c>
      <c r="C13" s="77"/>
      <c r="D13" s="77"/>
      <c r="E13" s="77"/>
      <c r="F13" s="77"/>
      <c r="G13" s="77"/>
      <c r="H13" s="78"/>
      <c r="I13"/>
    </row>
    <row r="14" spans="2:9" x14ac:dyDescent="0.25">
      <c r="B14" s="90"/>
      <c r="C14" s="91" t="s">
        <v>6</v>
      </c>
      <c r="D14" s="92"/>
      <c r="E14" s="91"/>
      <c r="F14" s="91"/>
      <c r="G14" s="91"/>
      <c r="H14" s="93"/>
      <c r="I14"/>
    </row>
    <row r="15" spans="2:9" ht="15.6" x14ac:dyDescent="0.3">
      <c r="B15" s="94">
        <v>1</v>
      </c>
      <c r="C15" s="13" t="s">
        <v>15</v>
      </c>
      <c r="D15" s="3"/>
      <c r="E15" s="3"/>
      <c r="F15" s="3"/>
      <c r="G15" s="3"/>
      <c r="H15" s="14"/>
      <c r="I15"/>
    </row>
    <row r="16" spans="2:9" ht="13.8" x14ac:dyDescent="0.25">
      <c r="B16" s="94"/>
      <c r="C16" s="36" t="s">
        <v>12</v>
      </c>
      <c r="D16" s="6"/>
      <c r="E16" s="6"/>
      <c r="F16" s="6"/>
      <c r="G16" s="19"/>
      <c r="H16" s="69"/>
      <c r="I16"/>
    </row>
    <row r="17" spans="2:9" x14ac:dyDescent="0.25">
      <c r="B17" s="94"/>
      <c r="C17" s="24" t="s">
        <v>13</v>
      </c>
      <c r="D17" s="6" t="s">
        <v>14</v>
      </c>
      <c r="E17" s="6">
        <v>1</v>
      </c>
      <c r="F17" s="6"/>
      <c r="G17" s="19"/>
      <c r="H17" s="71">
        <f>G17*E17</f>
        <v>0</v>
      </c>
      <c r="I17"/>
    </row>
    <row r="18" spans="2:9" x14ac:dyDescent="0.25">
      <c r="B18" s="94"/>
      <c r="C18" s="4"/>
      <c r="D18" s="5"/>
      <c r="E18" s="12"/>
      <c r="F18" s="12"/>
      <c r="G18" s="12"/>
      <c r="H18" s="71"/>
      <c r="I18"/>
    </row>
    <row r="19" spans="2:9" ht="13.8" x14ac:dyDescent="0.25">
      <c r="B19" s="94"/>
      <c r="C19" s="36" t="s">
        <v>16</v>
      </c>
      <c r="D19" s="6"/>
      <c r="E19" s="6"/>
      <c r="F19" s="6"/>
      <c r="G19" s="19"/>
      <c r="H19" s="71"/>
      <c r="I19"/>
    </row>
    <row r="20" spans="2:9" x14ac:dyDescent="0.25">
      <c r="B20" s="94"/>
      <c r="C20" s="24" t="s">
        <v>17</v>
      </c>
      <c r="D20" s="18" t="s">
        <v>18</v>
      </c>
      <c r="E20" s="6">
        <v>180</v>
      </c>
      <c r="F20" s="6"/>
      <c r="G20" s="19"/>
      <c r="H20" s="71">
        <f t="shared" ref="H20:H41" si="0">G20*E20</f>
        <v>0</v>
      </c>
      <c r="I20"/>
    </row>
    <row r="21" spans="2:9" x14ac:dyDescent="0.25">
      <c r="B21" s="94"/>
      <c r="C21" s="24" t="s">
        <v>19</v>
      </c>
      <c r="D21" s="6"/>
      <c r="E21" s="6"/>
      <c r="F21" s="6"/>
      <c r="G21" s="19"/>
      <c r="H21" s="71"/>
      <c r="I21"/>
    </row>
    <row r="22" spans="2:9" x14ac:dyDescent="0.25">
      <c r="B22" s="94"/>
      <c r="C22" s="24" t="s">
        <v>20</v>
      </c>
      <c r="D22" s="6" t="s">
        <v>21</v>
      </c>
      <c r="E22" s="6">
        <f>91*1*0.3*1.8</f>
        <v>49.14</v>
      </c>
      <c r="F22" s="6"/>
      <c r="G22" s="19"/>
      <c r="H22" s="71">
        <f>E22*(F22+G22)</f>
        <v>0</v>
      </c>
      <c r="I22"/>
    </row>
    <row r="23" spans="2:9" x14ac:dyDescent="0.25">
      <c r="B23" s="94"/>
      <c r="C23" s="24" t="s">
        <v>22</v>
      </c>
      <c r="D23" s="6" t="s">
        <v>18</v>
      </c>
      <c r="E23" s="6">
        <f>91*1*0.3+215*0.4</f>
        <v>113.3</v>
      </c>
      <c r="F23" s="6"/>
      <c r="G23" s="19"/>
      <c r="H23" s="71">
        <f t="shared" ref="H23" si="1">E23*(F23+G23)</f>
        <v>0</v>
      </c>
      <c r="I23"/>
    </row>
    <row r="24" spans="2:9" x14ac:dyDescent="0.25">
      <c r="B24" s="94"/>
      <c r="C24" s="24" t="s">
        <v>107</v>
      </c>
      <c r="D24" s="27" t="s">
        <v>8</v>
      </c>
      <c r="E24" s="27">
        <v>1</v>
      </c>
      <c r="F24" s="27"/>
      <c r="G24" s="19"/>
      <c r="H24" s="71">
        <f>E24*(F24+G24)</f>
        <v>0</v>
      </c>
      <c r="I24"/>
    </row>
    <row r="25" spans="2:9" x14ac:dyDescent="0.25">
      <c r="B25" s="94"/>
      <c r="C25" s="4"/>
      <c r="D25" s="5"/>
      <c r="E25" s="12"/>
      <c r="F25" s="12"/>
      <c r="G25" s="12"/>
      <c r="H25" s="71"/>
      <c r="I25"/>
    </row>
    <row r="26" spans="2:9" ht="13.8" x14ac:dyDescent="0.25">
      <c r="B26" s="94"/>
      <c r="C26" s="17" t="s">
        <v>26</v>
      </c>
      <c r="D26" s="21"/>
      <c r="E26" s="18"/>
      <c r="F26" s="18"/>
      <c r="G26" s="19"/>
      <c r="H26" s="71"/>
      <c r="I26"/>
    </row>
    <row r="27" spans="2:9" x14ac:dyDescent="0.25">
      <c r="B27" s="94"/>
      <c r="C27" s="20" t="s">
        <v>108</v>
      </c>
      <c r="D27" s="18" t="s">
        <v>8</v>
      </c>
      <c r="E27" s="18">
        <v>1</v>
      </c>
      <c r="F27" s="18"/>
      <c r="G27" s="19"/>
      <c r="H27" s="71">
        <f t="shared" si="0"/>
        <v>0</v>
      </c>
      <c r="I27"/>
    </row>
    <row r="28" spans="2:9" x14ac:dyDescent="0.25">
      <c r="B28" s="94"/>
      <c r="C28" s="20"/>
      <c r="D28" s="18"/>
      <c r="E28" s="18"/>
      <c r="F28" s="18"/>
      <c r="G28" s="19"/>
      <c r="H28" s="71"/>
      <c r="I28"/>
    </row>
    <row r="29" spans="2:9" ht="13.8" x14ac:dyDescent="0.25">
      <c r="B29" s="94"/>
      <c r="C29" s="30" t="s">
        <v>172</v>
      </c>
      <c r="D29" s="6"/>
      <c r="E29" s="6"/>
      <c r="F29" s="6"/>
      <c r="G29" s="19"/>
      <c r="H29" s="71"/>
      <c r="I29"/>
    </row>
    <row r="30" spans="2:9" x14ac:dyDescent="0.25">
      <c r="B30" s="94"/>
      <c r="C30" s="32" t="s">
        <v>173</v>
      </c>
      <c r="D30" s="6"/>
      <c r="E30" s="6"/>
      <c r="F30" s="6"/>
      <c r="G30" s="19"/>
      <c r="H30" s="71"/>
      <c r="I30"/>
    </row>
    <row r="31" spans="2:9" ht="13.8" thickBot="1" x14ac:dyDescent="0.3">
      <c r="B31" s="94"/>
      <c r="C31" s="105" t="s">
        <v>175</v>
      </c>
      <c r="D31" s="6" t="s">
        <v>7</v>
      </c>
      <c r="E31" s="6">
        <v>1340</v>
      </c>
      <c r="F31" s="6"/>
      <c r="G31" s="19"/>
      <c r="H31" s="71">
        <f t="shared" si="0"/>
        <v>0</v>
      </c>
      <c r="I31"/>
    </row>
    <row r="32" spans="2:9" x14ac:dyDescent="0.25">
      <c r="B32" s="94"/>
      <c r="C32" s="104" t="s">
        <v>178</v>
      </c>
      <c r="D32" s="6" t="s">
        <v>41</v>
      </c>
      <c r="E32" s="6">
        <f>72+50+72+63+56</f>
        <v>313</v>
      </c>
      <c r="F32" s="6"/>
      <c r="G32" s="19"/>
      <c r="H32" s="71">
        <f t="shared" si="0"/>
        <v>0</v>
      </c>
      <c r="I32"/>
    </row>
    <row r="33" spans="2:9" x14ac:dyDescent="0.25">
      <c r="B33" s="94"/>
      <c r="C33" s="32"/>
      <c r="D33" s="6"/>
      <c r="E33" s="6"/>
      <c r="F33" s="6"/>
      <c r="G33" s="19"/>
      <c r="H33" s="71"/>
      <c r="I33"/>
    </row>
    <row r="34" spans="2:9" ht="13.8" x14ac:dyDescent="0.25">
      <c r="B34" s="94"/>
      <c r="C34" s="30" t="s">
        <v>174</v>
      </c>
      <c r="D34" s="6"/>
      <c r="E34" s="6"/>
      <c r="F34" s="6"/>
      <c r="G34" s="19"/>
      <c r="H34" s="71"/>
      <c r="I34"/>
    </row>
    <row r="35" spans="2:9" x14ac:dyDescent="0.25">
      <c r="B35" s="94"/>
      <c r="C35" s="32" t="s">
        <v>176</v>
      </c>
      <c r="D35" s="6" t="s">
        <v>7</v>
      </c>
      <c r="E35" s="6">
        <f>338</f>
        <v>338</v>
      </c>
      <c r="F35" s="6"/>
      <c r="G35" s="19"/>
      <c r="H35" s="71">
        <f>E35*(F35+G35)</f>
        <v>0</v>
      </c>
      <c r="I35"/>
    </row>
    <row r="36" spans="2:9" x14ac:dyDescent="0.25">
      <c r="B36" s="94"/>
      <c r="C36" s="32" t="s">
        <v>177</v>
      </c>
      <c r="D36" s="6" t="s">
        <v>27</v>
      </c>
      <c r="E36" s="6">
        <v>150</v>
      </c>
      <c r="F36" s="6"/>
      <c r="G36" s="19"/>
      <c r="H36" s="71">
        <f>E36*(F36+G36)</f>
        <v>0</v>
      </c>
      <c r="I36"/>
    </row>
    <row r="37" spans="2:9" x14ac:dyDescent="0.25">
      <c r="B37" s="94"/>
      <c r="C37" s="20"/>
      <c r="D37" s="18"/>
      <c r="E37" s="18"/>
      <c r="F37" s="18"/>
      <c r="G37" s="19"/>
      <c r="H37" s="71"/>
      <c r="I37"/>
    </row>
    <row r="38" spans="2:9" ht="13.8" x14ac:dyDescent="0.25">
      <c r="B38" s="94"/>
      <c r="C38" s="30" t="s">
        <v>184</v>
      </c>
      <c r="D38" s="6"/>
      <c r="E38" s="6"/>
      <c r="F38" s="6"/>
      <c r="G38" s="19"/>
      <c r="H38" s="71"/>
      <c r="I38"/>
    </row>
    <row r="39" spans="2:9" x14ac:dyDescent="0.25">
      <c r="B39" s="94"/>
      <c r="C39" s="32" t="s">
        <v>181</v>
      </c>
      <c r="D39" s="6" t="s">
        <v>41</v>
      </c>
      <c r="E39" s="6">
        <v>32</v>
      </c>
      <c r="F39" s="6"/>
      <c r="G39" s="19"/>
      <c r="H39" s="71">
        <f>E39*(F39+G39)</f>
        <v>0</v>
      </c>
      <c r="I39"/>
    </row>
    <row r="40" spans="2:9" x14ac:dyDescent="0.25">
      <c r="B40" s="94"/>
      <c r="C40" s="32" t="s">
        <v>179</v>
      </c>
      <c r="D40" s="6" t="s">
        <v>27</v>
      </c>
      <c r="E40" s="6">
        <v>41</v>
      </c>
      <c r="F40" s="6"/>
      <c r="G40" s="19"/>
      <c r="H40" s="71">
        <f t="shared" si="0"/>
        <v>0</v>
      </c>
      <c r="I40"/>
    </row>
    <row r="41" spans="2:9" x14ac:dyDescent="0.25">
      <c r="B41" s="94"/>
      <c r="C41" s="32" t="s">
        <v>180</v>
      </c>
      <c r="D41" s="6" t="s">
        <v>8</v>
      </c>
      <c r="E41" s="6">
        <v>1</v>
      </c>
      <c r="F41" s="6"/>
      <c r="G41" s="19"/>
      <c r="H41" s="71">
        <f t="shared" si="0"/>
        <v>0</v>
      </c>
      <c r="I41"/>
    </row>
    <row r="42" spans="2:9" x14ac:dyDescent="0.25">
      <c r="B42" s="94"/>
      <c r="C42" s="32"/>
      <c r="D42" s="6"/>
      <c r="E42" s="6"/>
      <c r="F42" s="6"/>
      <c r="G42" s="19"/>
      <c r="H42" s="71"/>
      <c r="I42"/>
    </row>
    <row r="43" spans="2:9" ht="13.8" x14ac:dyDescent="0.25">
      <c r="B43" s="94"/>
      <c r="C43" s="30" t="s">
        <v>193</v>
      </c>
      <c r="D43" s="6"/>
      <c r="E43" s="6"/>
      <c r="F43" s="6"/>
      <c r="G43" s="19"/>
      <c r="H43" s="71"/>
      <c r="I43"/>
    </row>
    <row r="44" spans="2:9" x14ac:dyDescent="0.25">
      <c r="B44" s="94"/>
      <c r="C44" s="32" t="s">
        <v>182</v>
      </c>
      <c r="D44" s="6" t="s">
        <v>27</v>
      </c>
      <c r="E44" s="6">
        <v>135</v>
      </c>
      <c r="F44" s="6"/>
      <c r="G44" s="19"/>
      <c r="H44" s="71">
        <f>E44*(F44+G44)</f>
        <v>0</v>
      </c>
      <c r="I44"/>
    </row>
    <row r="45" spans="2:9" x14ac:dyDescent="0.25">
      <c r="B45" s="94"/>
      <c r="C45" s="32" t="s">
        <v>183</v>
      </c>
      <c r="D45" s="6" t="s">
        <v>41</v>
      </c>
      <c r="E45" s="6">
        <v>10</v>
      </c>
      <c r="F45" s="6"/>
      <c r="G45" s="19"/>
      <c r="H45" s="71">
        <f>E45*(F45+G45)</f>
        <v>0</v>
      </c>
      <c r="I45"/>
    </row>
    <row r="46" spans="2:9" x14ac:dyDescent="0.25">
      <c r="B46" s="94"/>
      <c r="C46" s="4"/>
      <c r="D46" s="5"/>
      <c r="E46" s="12"/>
      <c r="F46" s="12"/>
      <c r="G46" s="12"/>
      <c r="H46" s="71"/>
      <c r="I46"/>
    </row>
    <row r="47" spans="2:9" ht="15.6" x14ac:dyDescent="0.3">
      <c r="B47" s="94">
        <v>2</v>
      </c>
      <c r="C47" s="37" t="s">
        <v>28</v>
      </c>
      <c r="D47" s="5"/>
      <c r="E47" s="12"/>
      <c r="F47" s="12"/>
      <c r="G47" s="12"/>
      <c r="H47" s="71"/>
      <c r="I47"/>
    </row>
    <row r="48" spans="2:9" x14ac:dyDescent="0.25">
      <c r="B48" s="94"/>
      <c r="C48" s="4"/>
      <c r="D48" s="5"/>
      <c r="E48" s="12"/>
      <c r="F48" s="12"/>
      <c r="G48" s="12"/>
      <c r="H48" s="71"/>
      <c r="I48"/>
    </row>
    <row r="49" spans="2:9" ht="15" x14ac:dyDescent="0.25">
      <c r="B49" s="94"/>
      <c r="C49" s="17" t="s">
        <v>29</v>
      </c>
      <c r="D49" s="38"/>
      <c r="E49" s="18"/>
      <c r="F49" s="18"/>
      <c r="G49" s="39"/>
      <c r="H49" s="71"/>
      <c r="I49"/>
    </row>
    <row r="50" spans="2:9" x14ac:dyDescent="0.25">
      <c r="B50" s="94"/>
      <c r="C50" s="20" t="s">
        <v>30</v>
      </c>
      <c r="D50" s="40"/>
      <c r="E50" s="41"/>
      <c r="F50" s="41"/>
      <c r="G50" s="19"/>
      <c r="H50" s="71"/>
      <c r="I50"/>
    </row>
    <row r="51" spans="2:9" x14ac:dyDescent="0.25">
      <c r="B51" s="94"/>
      <c r="C51" s="20" t="s">
        <v>31</v>
      </c>
      <c r="D51" s="40" t="s">
        <v>18</v>
      </c>
      <c r="E51" s="41">
        <v>15</v>
      </c>
      <c r="F51" s="41"/>
      <c r="G51" s="19"/>
      <c r="H51" s="71">
        <f>E51*(F51+G51)</f>
        <v>0</v>
      </c>
      <c r="I51"/>
    </row>
    <row r="52" spans="2:9" x14ac:dyDescent="0.25">
      <c r="B52" s="94"/>
      <c r="C52" s="20" t="s">
        <v>110</v>
      </c>
      <c r="D52" s="40" t="s">
        <v>18</v>
      </c>
      <c r="E52" s="41">
        <f>0.2*3</f>
        <v>0.60000000000000009</v>
      </c>
      <c r="F52" s="41"/>
      <c r="G52" s="19"/>
      <c r="H52" s="71">
        <f>E52*(F52+G52)</f>
        <v>0</v>
      </c>
      <c r="I52"/>
    </row>
    <row r="53" spans="2:9" x14ac:dyDescent="0.25">
      <c r="B53" s="94"/>
      <c r="C53" s="20" t="s">
        <v>111</v>
      </c>
      <c r="D53" s="40" t="s">
        <v>41</v>
      </c>
      <c r="E53" s="41">
        <v>3</v>
      </c>
      <c r="F53" s="41"/>
      <c r="G53" s="19"/>
      <c r="H53" s="71">
        <f>E53*(F53+G53)</f>
        <v>0</v>
      </c>
      <c r="I53"/>
    </row>
    <row r="54" spans="2:9" x14ac:dyDescent="0.25">
      <c r="B54" s="94"/>
      <c r="C54" s="4"/>
      <c r="D54" s="5"/>
      <c r="E54" s="12"/>
      <c r="F54" s="12"/>
      <c r="G54" s="12"/>
      <c r="H54" s="71"/>
      <c r="I54"/>
    </row>
    <row r="55" spans="2:9" ht="15" x14ac:dyDescent="0.25">
      <c r="B55" s="94"/>
      <c r="C55" s="17" t="s">
        <v>32</v>
      </c>
      <c r="D55" s="38"/>
      <c r="E55" s="18"/>
      <c r="F55" s="18"/>
      <c r="G55" s="39"/>
      <c r="H55" s="71"/>
      <c r="I55"/>
    </row>
    <row r="56" spans="2:9" x14ac:dyDescent="0.25">
      <c r="B56" s="94"/>
      <c r="C56" s="20" t="s">
        <v>33</v>
      </c>
      <c r="D56" s="40"/>
      <c r="E56" s="40"/>
      <c r="F56" s="40"/>
      <c r="G56" s="28"/>
      <c r="H56" s="71"/>
      <c r="I56"/>
    </row>
    <row r="57" spans="2:9" x14ac:dyDescent="0.25">
      <c r="B57" s="94"/>
      <c r="C57" s="20" t="s">
        <v>212</v>
      </c>
      <c r="D57" s="18" t="s">
        <v>7</v>
      </c>
      <c r="E57" s="21">
        <v>98.4</v>
      </c>
      <c r="F57" s="21"/>
      <c r="G57" s="19"/>
      <c r="H57" s="71">
        <f>E57*(F57+G57)</f>
        <v>0</v>
      </c>
      <c r="I57"/>
    </row>
    <row r="58" spans="2:9" x14ac:dyDescent="0.25">
      <c r="B58" s="94"/>
      <c r="C58" s="20"/>
      <c r="D58" s="40"/>
      <c r="E58" s="41"/>
      <c r="F58" s="41"/>
      <c r="G58" s="19"/>
      <c r="H58" s="71"/>
      <c r="I58"/>
    </row>
    <row r="59" spans="2:9" x14ac:dyDescent="0.25">
      <c r="B59" s="94"/>
      <c r="C59" s="20" t="s">
        <v>34</v>
      </c>
      <c r="D59" s="40"/>
      <c r="E59" s="40"/>
      <c r="F59" s="40"/>
      <c r="G59" s="28"/>
      <c r="H59" s="71"/>
      <c r="I59"/>
    </row>
    <row r="60" spans="2:9" x14ac:dyDescent="0.25">
      <c r="B60" s="94"/>
      <c r="C60" s="20" t="s">
        <v>35</v>
      </c>
      <c r="D60" s="40" t="s">
        <v>7</v>
      </c>
      <c r="E60" s="21">
        <v>98</v>
      </c>
      <c r="F60" s="21"/>
      <c r="G60" s="19"/>
      <c r="H60" s="71">
        <f>E60*(F60+G60)</f>
        <v>0</v>
      </c>
      <c r="I60"/>
    </row>
    <row r="61" spans="2:9" x14ac:dyDescent="0.25">
      <c r="B61" s="94"/>
      <c r="C61" s="20" t="s">
        <v>109</v>
      </c>
      <c r="D61" s="40" t="s">
        <v>7</v>
      </c>
      <c r="E61" s="21">
        <v>98</v>
      </c>
      <c r="F61" s="21"/>
      <c r="G61" s="19"/>
      <c r="H61" s="71">
        <f>E61*(F61+G61)</f>
        <v>0</v>
      </c>
      <c r="I61"/>
    </row>
    <row r="62" spans="2:9" x14ac:dyDescent="0.25">
      <c r="B62" s="94"/>
      <c r="C62" s="20"/>
      <c r="D62" s="40"/>
      <c r="E62" s="40"/>
      <c r="F62" s="40"/>
      <c r="G62" s="19"/>
      <c r="H62" s="71"/>
      <c r="I62"/>
    </row>
    <row r="63" spans="2:9" x14ac:dyDescent="0.25">
      <c r="B63" s="94"/>
      <c r="C63" s="20" t="s">
        <v>36</v>
      </c>
      <c r="D63" s="40"/>
      <c r="E63" s="40"/>
      <c r="F63" s="40"/>
      <c r="G63" s="19"/>
      <c r="H63" s="71"/>
      <c r="I63"/>
    </row>
    <row r="64" spans="2:9" x14ac:dyDescent="0.25">
      <c r="B64" s="94"/>
      <c r="C64" s="20" t="s">
        <v>37</v>
      </c>
      <c r="D64" s="40" t="s">
        <v>7</v>
      </c>
      <c r="E64" s="41">
        <v>91</v>
      </c>
      <c r="F64" s="41"/>
      <c r="G64" s="19"/>
      <c r="H64" s="71">
        <f>E64*(F64+G64)</f>
        <v>0</v>
      </c>
      <c r="I64"/>
    </row>
    <row r="65" spans="2:9" x14ac:dyDescent="0.25">
      <c r="B65" s="94"/>
      <c r="C65" s="20"/>
      <c r="D65" s="40"/>
      <c r="E65" s="41"/>
      <c r="F65" s="41"/>
      <c r="G65" s="19"/>
      <c r="H65" s="71"/>
      <c r="I65"/>
    </row>
    <row r="66" spans="2:9" ht="13.8" x14ac:dyDescent="0.25">
      <c r="B66" s="94"/>
      <c r="C66" s="17" t="s">
        <v>100</v>
      </c>
      <c r="D66" s="18"/>
      <c r="E66" s="18"/>
      <c r="F66" s="18"/>
      <c r="G66" s="19"/>
      <c r="H66" s="71"/>
      <c r="I66"/>
    </row>
    <row r="67" spans="2:9" x14ac:dyDescent="0.25">
      <c r="B67" s="94"/>
      <c r="C67" s="20" t="s">
        <v>30</v>
      </c>
      <c r="D67" s="40"/>
      <c r="E67" s="41"/>
      <c r="F67" s="41"/>
      <c r="G67" s="19"/>
      <c r="H67" s="71"/>
      <c r="I67"/>
    </row>
    <row r="68" spans="2:9" x14ac:dyDescent="0.25">
      <c r="B68" s="94"/>
      <c r="C68" s="20" t="s">
        <v>103</v>
      </c>
      <c r="D68" s="40" t="s">
        <v>7</v>
      </c>
      <c r="E68" s="42">
        <v>146</v>
      </c>
      <c r="F68" s="42"/>
      <c r="G68" s="19"/>
      <c r="H68" s="71">
        <f>E68*(F68+G68)</f>
        <v>0</v>
      </c>
      <c r="I68"/>
    </row>
    <row r="69" spans="2:9" x14ac:dyDescent="0.25">
      <c r="B69" s="94"/>
      <c r="C69" s="20" t="s">
        <v>195</v>
      </c>
      <c r="D69" s="40" t="s">
        <v>7</v>
      </c>
      <c r="E69" s="42">
        <f>22+25+47+22+7+25</f>
        <v>148</v>
      </c>
      <c r="F69" s="42"/>
      <c r="G69" s="19"/>
      <c r="H69" s="71">
        <f>E69*(F69+G69)</f>
        <v>0</v>
      </c>
      <c r="I69"/>
    </row>
    <row r="70" spans="2:9" x14ac:dyDescent="0.25">
      <c r="B70" s="94"/>
      <c r="C70" s="20"/>
      <c r="D70" s="40"/>
      <c r="E70" s="42"/>
      <c r="F70" s="42"/>
      <c r="G70" s="19"/>
      <c r="H70" s="71"/>
      <c r="I70"/>
    </row>
    <row r="71" spans="2:9" ht="13.8" x14ac:dyDescent="0.25">
      <c r="B71" s="95"/>
      <c r="C71" s="17" t="s">
        <v>23</v>
      </c>
      <c r="D71" s="18"/>
      <c r="E71" s="18"/>
      <c r="F71" s="18"/>
      <c r="G71" s="19"/>
      <c r="H71" s="71"/>
      <c r="I71"/>
    </row>
    <row r="72" spans="2:9" x14ac:dyDescent="0.25">
      <c r="B72" s="95"/>
      <c r="C72" s="20" t="s">
        <v>24</v>
      </c>
      <c r="D72" s="18"/>
      <c r="E72" s="22"/>
      <c r="F72" s="22"/>
      <c r="G72" s="19"/>
      <c r="H72" s="71"/>
      <c r="I72"/>
    </row>
    <row r="73" spans="2:9" x14ac:dyDescent="0.25">
      <c r="B73" s="95"/>
      <c r="C73" s="20" t="s">
        <v>25</v>
      </c>
      <c r="D73" s="18" t="s">
        <v>18</v>
      </c>
      <c r="E73" s="22">
        <v>2.1</v>
      </c>
      <c r="F73" s="22"/>
      <c r="G73" s="19"/>
      <c r="H73" s="71">
        <f>E73*(F73+G73)</f>
        <v>0</v>
      </c>
      <c r="I73"/>
    </row>
    <row r="74" spans="2:9" x14ac:dyDescent="0.25">
      <c r="B74" s="94"/>
      <c r="C74" s="4"/>
      <c r="D74" s="5"/>
      <c r="E74" s="12"/>
      <c r="F74" s="12"/>
      <c r="G74" s="12"/>
      <c r="H74" s="71"/>
      <c r="I74"/>
    </row>
    <row r="75" spans="2:9" ht="15.6" x14ac:dyDescent="0.3">
      <c r="B75" s="94">
        <v>3</v>
      </c>
      <c r="C75" s="37" t="s">
        <v>38</v>
      </c>
      <c r="D75" s="5"/>
      <c r="E75" s="12"/>
      <c r="F75" s="12"/>
      <c r="G75" s="12"/>
      <c r="H75" s="71"/>
      <c r="I75"/>
    </row>
    <row r="76" spans="2:9" x14ac:dyDescent="0.25">
      <c r="B76" s="94"/>
      <c r="C76" s="4"/>
      <c r="D76" s="5"/>
      <c r="E76" s="12"/>
      <c r="F76" s="12"/>
      <c r="G76" s="12"/>
      <c r="H76" s="71"/>
      <c r="I76"/>
    </row>
    <row r="77" spans="2:9" ht="13.8" x14ac:dyDescent="0.25">
      <c r="B77" s="94"/>
      <c r="C77" s="17" t="s">
        <v>39</v>
      </c>
      <c r="D77" s="18"/>
      <c r="E77" s="18"/>
      <c r="F77" s="18"/>
      <c r="G77" s="19"/>
      <c r="H77" s="71"/>
      <c r="I77"/>
    </row>
    <row r="78" spans="2:9" x14ac:dyDescent="0.25">
      <c r="B78" s="94"/>
      <c r="C78" s="20" t="s">
        <v>117</v>
      </c>
      <c r="D78" s="18"/>
      <c r="E78" s="21"/>
      <c r="F78" s="21"/>
      <c r="G78" s="19"/>
      <c r="H78" s="71"/>
      <c r="I78"/>
    </row>
    <row r="79" spans="2:9" x14ac:dyDescent="0.25">
      <c r="B79" s="94"/>
      <c r="C79" s="20" t="s">
        <v>112</v>
      </c>
      <c r="D79" s="18" t="s">
        <v>18</v>
      </c>
      <c r="E79" s="21">
        <v>0.2</v>
      </c>
      <c r="F79" s="21"/>
      <c r="G79" s="19"/>
      <c r="H79" s="71">
        <f>E79*(F79+G79)</f>
        <v>0</v>
      </c>
      <c r="I79"/>
    </row>
    <row r="80" spans="2:9" x14ac:dyDescent="0.25">
      <c r="B80" s="94"/>
      <c r="C80" s="20" t="s">
        <v>113</v>
      </c>
      <c r="D80" s="18" t="s">
        <v>18</v>
      </c>
      <c r="E80" s="21">
        <v>0.37</v>
      </c>
      <c r="F80" s="21"/>
      <c r="G80" s="19"/>
      <c r="H80" s="71">
        <f>E80*(F80+G80)</f>
        <v>0</v>
      </c>
      <c r="I80"/>
    </row>
    <row r="81" spans="2:9" x14ac:dyDescent="0.25">
      <c r="B81" s="94"/>
      <c r="C81" s="20" t="s">
        <v>114</v>
      </c>
      <c r="D81" s="18" t="s">
        <v>18</v>
      </c>
      <c r="E81" s="21">
        <v>0.88</v>
      </c>
      <c r="F81" s="21"/>
      <c r="G81" s="19"/>
      <c r="H81" s="71">
        <f>E81*(F81+G81)</f>
        <v>0</v>
      </c>
      <c r="I81"/>
    </row>
    <row r="82" spans="2:9" x14ac:dyDescent="0.25">
      <c r="B82" s="94"/>
      <c r="C82" s="20" t="s">
        <v>115</v>
      </c>
      <c r="D82" s="18" t="s">
        <v>18</v>
      </c>
      <c r="E82" s="21">
        <v>0.75</v>
      </c>
      <c r="F82" s="21"/>
      <c r="G82" s="19"/>
      <c r="H82" s="71">
        <f>E82*(F82+G82)</f>
        <v>0</v>
      </c>
      <c r="I82"/>
    </row>
    <row r="83" spans="2:9" x14ac:dyDescent="0.25">
      <c r="B83" s="94"/>
      <c r="C83" s="20" t="s">
        <v>118</v>
      </c>
      <c r="D83" s="18"/>
      <c r="E83" s="21"/>
      <c r="F83" s="21"/>
      <c r="G83" s="19"/>
      <c r="H83" s="71"/>
      <c r="I83"/>
    </row>
    <row r="84" spans="2:9" x14ac:dyDescent="0.25">
      <c r="B84" s="94"/>
      <c r="C84" s="20" t="s">
        <v>119</v>
      </c>
      <c r="D84" s="18" t="s">
        <v>18</v>
      </c>
      <c r="E84" s="21">
        <v>0.22</v>
      </c>
      <c r="F84" s="21"/>
      <c r="G84" s="19"/>
      <c r="H84" s="71">
        <f>E84*(F84+G84)</f>
        <v>0</v>
      </c>
      <c r="I84"/>
    </row>
    <row r="85" spans="2:9" x14ac:dyDescent="0.25">
      <c r="B85" s="94"/>
      <c r="C85" s="20" t="s">
        <v>120</v>
      </c>
      <c r="D85" s="18" t="s">
        <v>18</v>
      </c>
      <c r="E85" s="21">
        <v>6.23</v>
      </c>
      <c r="F85" s="21"/>
      <c r="G85" s="19"/>
      <c r="H85" s="71">
        <f>E85*(F85+G85)</f>
        <v>0</v>
      </c>
      <c r="I85"/>
    </row>
    <row r="86" spans="2:9" x14ac:dyDescent="0.25">
      <c r="B86" s="94"/>
      <c r="C86" s="20"/>
      <c r="D86" s="18"/>
      <c r="E86" s="21"/>
      <c r="F86" s="21"/>
      <c r="G86" s="19"/>
      <c r="H86" s="71"/>
      <c r="I86"/>
    </row>
    <row r="87" spans="2:9" ht="13.8" x14ac:dyDescent="0.25">
      <c r="B87" s="94"/>
      <c r="C87" s="17" t="s">
        <v>40</v>
      </c>
      <c r="D87" s="18"/>
      <c r="E87" s="21"/>
      <c r="F87" s="21"/>
      <c r="G87" s="19"/>
      <c r="H87" s="71"/>
      <c r="I87"/>
    </row>
    <row r="88" spans="2:9" x14ac:dyDescent="0.25">
      <c r="B88" s="94"/>
      <c r="C88" s="20" t="s">
        <v>123</v>
      </c>
      <c r="D88" s="18" t="s">
        <v>41</v>
      </c>
      <c r="E88" s="21">
        <v>12</v>
      </c>
      <c r="F88" s="21"/>
      <c r="G88" s="19"/>
      <c r="H88" s="71">
        <f t="shared" ref="H88:H94" si="2">E88*(F88+G88)</f>
        <v>0</v>
      </c>
      <c r="I88"/>
    </row>
    <row r="89" spans="2:9" x14ac:dyDescent="0.25">
      <c r="B89" s="94"/>
      <c r="C89" s="20" t="s">
        <v>124</v>
      </c>
      <c r="D89" s="18" t="s">
        <v>41</v>
      </c>
      <c r="E89" s="21">
        <v>6</v>
      </c>
      <c r="F89" s="21"/>
      <c r="G89" s="19"/>
      <c r="H89" s="71">
        <f t="shared" si="2"/>
        <v>0</v>
      </c>
      <c r="I89"/>
    </row>
    <row r="90" spans="2:9" x14ac:dyDescent="0.25">
      <c r="B90" s="94"/>
      <c r="C90" s="20" t="s">
        <v>125</v>
      </c>
      <c r="D90" s="18" t="s">
        <v>41</v>
      </c>
      <c r="E90" s="21">
        <v>1</v>
      </c>
      <c r="F90" s="21"/>
      <c r="G90" s="19"/>
      <c r="H90" s="71">
        <f t="shared" si="2"/>
        <v>0</v>
      </c>
      <c r="I90"/>
    </row>
    <row r="91" spans="2:9" x14ac:dyDescent="0.25">
      <c r="B91" s="94"/>
      <c r="C91" s="20" t="s">
        <v>126</v>
      </c>
      <c r="D91" s="18" t="s">
        <v>41</v>
      </c>
      <c r="E91" s="21">
        <v>2</v>
      </c>
      <c r="F91" s="21"/>
      <c r="G91" s="19"/>
      <c r="H91" s="71">
        <f t="shared" si="2"/>
        <v>0</v>
      </c>
      <c r="I91"/>
    </row>
    <row r="92" spans="2:9" x14ac:dyDescent="0.25">
      <c r="B92" s="94"/>
      <c r="C92" s="20" t="s">
        <v>127</v>
      </c>
      <c r="D92" s="18" t="s">
        <v>41</v>
      </c>
      <c r="E92" s="21">
        <v>1</v>
      </c>
      <c r="F92" s="21"/>
      <c r="G92" s="19"/>
      <c r="H92" s="71">
        <f t="shared" si="2"/>
        <v>0</v>
      </c>
      <c r="I92"/>
    </row>
    <row r="93" spans="2:9" x14ac:dyDescent="0.25">
      <c r="B93" s="94"/>
      <c r="C93" s="20" t="s">
        <v>128</v>
      </c>
      <c r="D93" s="18" t="s">
        <v>41</v>
      </c>
      <c r="E93" s="21">
        <v>6</v>
      </c>
      <c r="F93" s="21"/>
      <c r="G93" s="19"/>
      <c r="H93" s="71">
        <f t="shared" si="2"/>
        <v>0</v>
      </c>
      <c r="I93"/>
    </row>
    <row r="94" spans="2:9" x14ac:dyDescent="0.25">
      <c r="B94" s="94"/>
      <c r="C94" s="20" t="s">
        <v>129</v>
      </c>
      <c r="D94" s="18" t="s">
        <v>41</v>
      </c>
      <c r="E94" s="21">
        <v>11</v>
      </c>
      <c r="F94" s="21"/>
      <c r="G94" s="19"/>
      <c r="H94" s="71">
        <f t="shared" si="2"/>
        <v>0</v>
      </c>
      <c r="I94"/>
    </row>
    <row r="95" spans="2:9" x14ac:dyDescent="0.25">
      <c r="B95" s="94"/>
      <c r="C95" s="20"/>
      <c r="D95" s="18"/>
      <c r="E95" s="18"/>
      <c r="F95" s="18"/>
      <c r="G95" s="19"/>
      <c r="H95" s="71"/>
      <c r="I95"/>
    </row>
    <row r="96" spans="2:9" ht="13.8" x14ac:dyDescent="0.25">
      <c r="B96" s="94"/>
      <c r="C96" s="17" t="s">
        <v>33</v>
      </c>
      <c r="D96" s="18"/>
      <c r="E96" s="18"/>
      <c r="F96" s="18"/>
      <c r="G96" s="19"/>
      <c r="H96" s="71"/>
      <c r="I96"/>
    </row>
    <row r="97" spans="2:9" x14ac:dyDescent="0.25">
      <c r="B97" s="94"/>
      <c r="C97" s="20" t="s">
        <v>121</v>
      </c>
      <c r="D97" s="18" t="s">
        <v>7</v>
      </c>
      <c r="E97" s="21">
        <f>235</f>
        <v>235</v>
      </c>
      <c r="F97" s="21"/>
      <c r="G97" s="19"/>
      <c r="H97" s="71">
        <f>E97*(F97+G97)</f>
        <v>0</v>
      </c>
      <c r="I97"/>
    </row>
    <row r="98" spans="2:9" x14ac:dyDescent="0.25">
      <c r="B98" s="94"/>
      <c r="C98" s="20" t="s">
        <v>122</v>
      </c>
      <c r="D98" s="18" t="s">
        <v>7</v>
      </c>
      <c r="E98" s="21">
        <v>93</v>
      </c>
      <c r="F98" s="21"/>
      <c r="G98" s="19"/>
      <c r="H98" s="71">
        <f>E98*(F98+G98)</f>
        <v>0</v>
      </c>
      <c r="I98"/>
    </row>
    <row r="99" spans="2:9" x14ac:dyDescent="0.25">
      <c r="B99" s="94"/>
      <c r="C99" s="20" t="s">
        <v>194</v>
      </c>
      <c r="D99" s="18" t="s">
        <v>7</v>
      </c>
      <c r="E99" s="21">
        <v>88</v>
      </c>
      <c r="F99" s="21"/>
      <c r="G99" s="19"/>
      <c r="H99" s="71">
        <f>E99*(F99+G99)</f>
        <v>0</v>
      </c>
      <c r="I99"/>
    </row>
    <row r="100" spans="2:9" x14ac:dyDescent="0.25">
      <c r="B100" s="94"/>
      <c r="C100" s="20"/>
      <c r="D100" s="18"/>
      <c r="E100" s="22"/>
      <c r="F100" s="22"/>
      <c r="G100" s="19"/>
      <c r="H100" s="71"/>
      <c r="I100"/>
    </row>
    <row r="101" spans="2:9" ht="13.8" x14ac:dyDescent="0.25">
      <c r="B101" s="94"/>
      <c r="C101" s="17" t="s">
        <v>45</v>
      </c>
      <c r="D101" s="18"/>
      <c r="E101" s="18"/>
      <c r="F101" s="18"/>
      <c r="G101" s="19"/>
      <c r="H101" s="71"/>
      <c r="I101"/>
    </row>
    <row r="102" spans="2:9" x14ac:dyDescent="0.25">
      <c r="B102" s="94"/>
      <c r="C102" s="20" t="s">
        <v>46</v>
      </c>
      <c r="D102" s="18" t="s">
        <v>7</v>
      </c>
      <c r="E102" s="21">
        <f>53.4+44.2+14.7+20</f>
        <v>132.30000000000001</v>
      </c>
      <c r="F102" s="21"/>
      <c r="G102" s="19"/>
      <c r="H102" s="71">
        <f>E102*(F102+G102)</f>
        <v>0</v>
      </c>
      <c r="I102"/>
    </row>
    <row r="103" spans="2:9" x14ac:dyDescent="0.25">
      <c r="B103" s="94"/>
      <c r="C103" s="20" t="s">
        <v>130</v>
      </c>
      <c r="D103" s="18" t="s">
        <v>7</v>
      </c>
      <c r="E103" s="21">
        <f>16+7+1.2+5+1.2</f>
        <v>30.4</v>
      </c>
      <c r="F103" s="21"/>
      <c r="G103" s="19"/>
      <c r="H103" s="71">
        <f>E103*(F103+G103)</f>
        <v>0</v>
      </c>
      <c r="I103"/>
    </row>
    <row r="104" spans="2:9" x14ac:dyDescent="0.25">
      <c r="B104" s="94"/>
      <c r="C104" s="20" t="s">
        <v>132</v>
      </c>
      <c r="D104" s="18" t="s">
        <v>18</v>
      </c>
      <c r="E104" s="21">
        <f>43*0.2</f>
        <v>8.6</v>
      </c>
      <c r="F104" s="21"/>
      <c r="G104" s="19"/>
      <c r="H104" s="71">
        <f>E104*(F104+G104)</f>
        <v>0</v>
      </c>
      <c r="I104"/>
    </row>
    <row r="105" spans="2:9" x14ac:dyDescent="0.25">
      <c r="B105" s="94"/>
      <c r="C105" s="20" t="s">
        <v>131</v>
      </c>
      <c r="D105" s="18" t="s">
        <v>18</v>
      </c>
      <c r="E105" s="21">
        <f>109*0.07</f>
        <v>7.6300000000000008</v>
      </c>
      <c r="F105" s="21"/>
      <c r="G105" s="19"/>
      <c r="H105" s="71">
        <f>E105*(F105+G105)</f>
        <v>0</v>
      </c>
      <c r="I105"/>
    </row>
    <row r="106" spans="2:9" x14ac:dyDescent="0.25">
      <c r="B106" s="94"/>
      <c r="C106" s="20"/>
      <c r="D106" s="18"/>
      <c r="E106" s="21"/>
      <c r="F106" s="21"/>
      <c r="G106" s="19"/>
      <c r="H106" s="71"/>
      <c r="I106"/>
    </row>
    <row r="107" spans="2:9" ht="13.8" x14ac:dyDescent="0.25">
      <c r="B107" s="94"/>
      <c r="C107" s="17" t="s">
        <v>50</v>
      </c>
      <c r="D107" s="18"/>
      <c r="E107" s="18"/>
      <c r="F107" s="18"/>
      <c r="G107" s="19"/>
      <c r="H107" s="71"/>
      <c r="I107"/>
    </row>
    <row r="108" spans="2:9" x14ac:dyDescent="0.25">
      <c r="B108" s="94"/>
      <c r="C108" s="20" t="s">
        <v>51</v>
      </c>
      <c r="D108" s="18"/>
      <c r="E108" s="18"/>
      <c r="F108" s="18"/>
      <c r="G108" s="19"/>
      <c r="H108" s="71"/>
      <c r="I108"/>
    </row>
    <row r="109" spans="2:9" x14ac:dyDescent="0.25">
      <c r="B109" s="94"/>
      <c r="C109" s="20" t="s">
        <v>52</v>
      </c>
      <c r="D109" s="18" t="s">
        <v>41</v>
      </c>
      <c r="E109" s="22">
        <v>1</v>
      </c>
      <c r="F109" s="22"/>
      <c r="G109" s="19"/>
      <c r="H109" s="71">
        <f t="shared" ref="H109:H144" si="3">G109*E109</f>
        <v>0</v>
      </c>
      <c r="I109"/>
    </row>
    <row r="110" spans="2:9" x14ac:dyDescent="0.25">
      <c r="B110" s="94"/>
      <c r="C110" s="24" t="s">
        <v>136</v>
      </c>
      <c r="D110" s="6" t="s">
        <v>27</v>
      </c>
      <c r="E110" s="6">
        <v>19</v>
      </c>
      <c r="F110" s="6"/>
      <c r="G110" s="19"/>
      <c r="H110" s="71">
        <f t="shared" si="3"/>
        <v>0</v>
      </c>
      <c r="I110"/>
    </row>
    <row r="111" spans="2:9" x14ac:dyDescent="0.25">
      <c r="B111" s="94"/>
      <c r="C111" s="20" t="s">
        <v>137</v>
      </c>
      <c r="D111" s="18" t="s">
        <v>8</v>
      </c>
      <c r="E111" s="22">
        <v>1</v>
      </c>
      <c r="F111" s="22"/>
      <c r="G111" s="19"/>
      <c r="H111" s="71">
        <f t="shared" si="3"/>
        <v>0</v>
      </c>
      <c r="I111"/>
    </row>
    <row r="112" spans="2:9" x14ac:dyDescent="0.25">
      <c r="B112" s="94"/>
      <c r="C112" s="20"/>
      <c r="D112" s="18"/>
      <c r="E112" s="21"/>
      <c r="F112" s="21"/>
      <c r="G112" s="19"/>
      <c r="H112" s="71"/>
      <c r="I112"/>
    </row>
    <row r="113" spans="2:9" ht="13.8" x14ac:dyDescent="0.25">
      <c r="B113" s="94">
        <v>4</v>
      </c>
      <c r="C113" s="88" t="s">
        <v>55</v>
      </c>
      <c r="D113" s="6"/>
      <c r="E113" s="6"/>
      <c r="F113" s="6"/>
      <c r="G113" s="19"/>
      <c r="H113" s="71"/>
      <c r="I113"/>
    </row>
    <row r="114" spans="2:9" ht="13.8" x14ac:dyDescent="0.25">
      <c r="B114" s="94"/>
      <c r="C114" s="23"/>
      <c r="D114" s="6"/>
      <c r="E114" s="6"/>
      <c r="F114" s="6"/>
      <c r="G114" s="19"/>
      <c r="H114" s="71"/>
      <c r="I114"/>
    </row>
    <row r="115" spans="2:9" ht="13.8" x14ac:dyDescent="0.25">
      <c r="B115" s="94"/>
      <c r="C115" s="17" t="s">
        <v>47</v>
      </c>
      <c r="D115" s="18"/>
      <c r="E115" s="21"/>
      <c r="F115" s="21"/>
      <c r="G115" s="19"/>
      <c r="H115" s="71"/>
      <c r="I115"/>
    </row>
    <row r="116" spans="2:9" x14ac:dyDescent="0.25">
      <c r="B116" s="94"/>
      <c r="C116" s="20" t="s">
        <v>133</v>
      </c>
      <c r="D116" s="18" t="s">
        <v>7</v>
      </c>
      <c r="E116" s="21">
        <v>109</v>
      </c>
      <c r="F116" s="21"/>
      <c r="G116" s="19"/>
      <c r="H116" s="71">
        <f>E116*(F116+G116)</f>
        <v>0</v>
      </c>
      <c r="I116"/>
    </row>
    <row r="117" spans="2:9" x14ac:dyDescent="0.25">
      <c r="B117" s="94"/>
      <c r="C117" s="20" t="s">
        <v>48</v>
      </c>
      <c r="D117" s="18" t="s">
        <v>7</v>
      </c>
      <c r="E117" s="21">
        <v>109</v>
      </c>
      <c r="F117" s="21"/>
      <c r="G117" s="19"/>
      <c r="H117" s="71">
        <f>E117*(F117+G117)</f>
        <v>0</v>
      </c>
      <c r="I117"/>
    </row>
    <row r="118" spans="2:9" x14ac:dyDescent="0.25">
      <c r="B118" s="94"/>
      <c r="C118" s="20" t="s">
        <v>49</v>
      </c>
      <c r="D118" s="18" t="s">
        <v>7</v>
      </c>
      <c r="E118" s="21">
        <v>109</v>
      </c>
      <c r="F118" s="21"/>
      <c r="G118" s="19"/>
      <c r="H118" s="71">
        <f>E118*(F118+G118)</f>
        <v>0</v>
      </c>
      <c r="I118"/>
    </row>
    <row r="119" spans="2:9" x14ac:dyDescent="0.25">
      <c r="B119" s="94"/>
      <c r="C119" s="20" t="s">
        <v>134</v>
      </c>
      <c r="D119" s="18" t="s">
        <v>7</v>
      </c>
      <c r="E119" s="21">
        <v>162</v>
      </c>
      <c r="F119" s="21"/>
      <c r="G119" s="19"/>
      <c r="H119" s="71">
        <f>E119*(F119+G119)</f>
        <v>0</v>
      </c>
      <c r="I119"/>
    </row>
    <row r="120" spans="2:9" ht="13.8" x14ac:dyDescent="0.25">
      <c r="B120" s="94"/>
      <c r="C120" s="23"/>
      <c r="D120" s="6"/>
      <c r="E120" s="6"/>
      <c r="F120" s="6"/>
      <c r="G120" s="19"/>
      <c r="H120" s="71"/>
      <c r="I120"/>
    </row>
    <row r="121" spans="2:9" x14ac:dyDescent="0.25">
      <c r="B121" s="94"/>
      <c r="C121" s="26" t="s">
        <v>56</v>
      </c>
      <c r="D121" s="6"/>
      <c r="E121" s="6"/>
      <c r="F121" s="6"/>
      <c r="G121" s="19"/>
      <c r="H121" s="71"/>
      <c r="I121"/>
    </row>
    <row r="122" spans="2:9" x14ac:dyDescent="0.25">
      <c r="B122" s="94"/>
      <c r="C122" s="24" t="s">
        <v>102</v>
      </c>
      <c r="D122" s="6" t="s">
        <v>8</v>
      </c>
      <c r="E122" s="6">
        <v>1</v>
      </c>
      <c r="F122" s="6"/>
      <c r="G122" s="19"/>
      <c r="H122" s="71">
        <f>E122*(F122+G122)</f>
        <v>0</v>
      </c>
      <c r="I122"/>
    </row>
    <row r="123" spans="2:9" x14ac:dyDescent="0.25">
      <c r="B123" s="94"/>
      <c r="C123" s="24" t="s">
        <v>143</v>
      </c>
      <c r="D123" s="27" t="s">
        <v>27</v>
      </c>
      <c r="E123" s="27">
        <f>21+16+52+4*6+4*3</f>
        <v>125</v>
      </c>
      <c r="F123" s="27"/>
      <c r="G123" s="28"/>
      <c r="H123" s="71">
        <f t="shared" ref="H123:H133" si="4">E123*(F123+G123)</f>
        <v>0</v>
      </c>
      <c r="I123"/>
    </row>
    <row r="124" spans="2:9" x14ac:dyDescent="0.25">
      <c r="B124" s="94"/>
      <c r="C124" s="20" t="s">
        <v>57</v>
      </c>
      <c r="D124" s="40" t="s">
        <v>7</v>
      </c>
      <c r="E124" s="41">
        <f>92*0.8</f>
        <v>73.600000000000009</v>
      </c>
      <c r="F124" s="41"/>
      <c r="G124" s="28"/>
      <c r="H124" s="71">
        <f t="shared" si="4"/>
        <v>0</v>
      </c>
      <c r="I124"/>
    </row>
    <row r="125" spans="2:9" x14ac:dyDescent="0.25">
      <c r="B125" s="94"/>
      <c r="C125" s="24" t="s">
        <v>146</v>
      </c>
      <c r="D125" s="27" t="s">
        <v>7</v>
      </c>
      <c r="E125" s="27">
        <v>292</v>
      </c>
      <c r="F125" s="27"/>
      <c r="G125" s="28"/>
      <c r="H125" s="71">
        <f t="shared" si="4"/>
        <v>0</v>
      </c>
      <c r="I125"/>
    </row>
    <row r="126" spans="2:9" x14ac:dyDescent="0.25">
      <c r="B126" s="94"/>
      <c r="C126" s="24" t="s">
        <v>166</v>
      </c>
      <c r="D126" s="6" t="s">
        <v>8</v>
      </c>
      <c r="E126" s="6">
        <v>1</v>
      </c>
      <c r="F126" s="6"/>
      <c r="G126" s="19"/>
      <c r="H126" s="71">
        <f t="shared" si="4"/>
        <v>0</v>
      </c>
      <c r="I126"/>
    </row>
    <row r="127" spans="2:9" x14ac:dyDescent="0.25">
      <c r="B127" s="94"/>
      <c r="C127" s="24" t="s">
        <v>144</v>
      </c>
      <c r="D127" s="6" t="s">
        <v>7</v>
      </c>
      <c r="E127" s="6">
        <v>162</v>
      </c>
      <c r="F127" s="6"/>
      <c r="G127" s="19"/>
      <c r="H127" s="71">
        <f t="shared" si="4"/>
        <v>0</v>
      </c>
      <c r="I127"/>
    </row>
    <row r="128" spans="2:9" x14ac:dyDescent="0.25">
      <c r="B128" s="94"/>
      <c r="C128" s="24" t="s">
        <v>145</v>
      </c>
      <c r="D128" s="6" t="s">
        <v>7</v>
      </c>
      <c r="E128" s="6">
        <v>292</v>
      </c>
      <c r="F128" s="6"/>
      <c r="G128" s="19"/>
      <c r="H128" s="71">
        <f t="shared" si="4"/>
        <v>0</v>
      </c>
      <c r="I128"/>
    </row>
    <row r="129" spans="2:9" ht="26.4" x14ac:dyDescent="0.25">
      <c r="B129" s="94"/>
      <c r="C129" s="79" t="s">
        <v>147</v>
      </c>
      <c r="D129" s="27" t="s">
        <v>27</v>
      </c>
      <c r="E129" s="27">
        <v>486</v>
      </c>
      <c r="F129" s="27"/>
      <c r="G129" s="19"/>
      <c r="H129" s="71">
        <f t="shared" si="4"/>
        <v>0</v>
      </c>
      <c r="I129"/>
    </row>
    <row r="130" spans="2:9" x14ac:dyDescent="0.25">
      <c r="B130" s="94"/>
      <c r="C130" s="24" t="s">
        <v>148</v>
      </c>
      <c r="D130" s="6" t="s">
        <v>7</v>
      </c>
      <c r="E130" s="6">
        <v>292</v>
      </c>
      <c r="F130" s="6"/>
      <c r="G130" s="19"/>
      <c r="H130" s="71">
        <f t="shared" si="4"/>
        <v>0</v>
      </c>
      <c r="I130"/>
    </row>
    <row r="131" spans="2:9" ht="26.4" x14ac:dyDescent="0.25">
      <c r="B131" s="94"/>
      <c r="C131" s="87" t="s">
        <v>149</v>
      </c>
      <c r="D131" s="27" t="s">
        <v>27</v>
      </c>
      <c r="E131" s="27">
        <v>486</v>
      </c>
      <c r="F131" s="27"/>
      <c r="G131" s="19"/>
      <c r="H131" s="71">
        <f t="shared" si="4"/>
        <v>0</v>
      </c>
      <c r="I131"/>
    </row>
    <row r="132" spans="2:9" x14ac:dyDescent="0.25">
      <c r="B132" s="94"/>
      <c r="C132" s="24" t="s">
        <v>150</v>
      </c>
      <c r="D132" s="6" t="s">
        <v>27</v>
      </c>
      <c r="E132" s="6">
        <v>973</v>
      </c>
      <c r="F132" s="6"/>
      <c r="G132" s="19"/>
      <c r="H132" s="71">
        <f t="shared" si="4"/>
        <v>0</v>
      </c>
      <c r="I132"/>
    </row>
    <row r="133" spans="2:9" x14ac:dyDescent="0.25">
      <c r="B133" s="94"/>
      <c r="C133" s="24" t="s">
        <v>151</v>
      </c>
      <c r="D133" s="6" t="s">
        <v>7</v>
      </c>
      <c r="E133" s="6">
        <v>292</v>
      </c>
      <c r="F133" s="6"/>
      <c r="G133" s="19"/>
      <c r="H133" s="71">
        <f t="shared" si="4"/>
        <v>0</v>
      </c>
      <c r="I133"/>
    </row>
    <row r="134" spans="2:9" x14ac:dyDescent="0.25">
      <c r="B134" s="94"/>
      <c r="C134" s="20"/>
      <c r="D134" s="18"/>
      <c r="E134" s="21"/>
      <c r="F134" s="21"/>
      <c r="G134" s="19"/>
      <c r="H134" s="71"/>
      <c r="I134"/>
    </row>
    <row r="135" spans="2:9" ht="13.8" x14ac:dyDescent="0.25">
      <c r="B135" s="94">
        <v>5</v>
      </c>
      <c r="C135" s="88" t="s">
        <v>53</v>
      </c>
      <c r="D135" s="6"/>
      <c r="E135" s="6"/>
      <c r="F135" s="6"/>
      <c r="G135" s="19"/>
      <c r="H135" s="71"/>
      <c r="I135"/>
    </row>
    <row r="136" spans="2:9" x14ac:dyDescent="0.25">
      <c r="B136" s="94"/>
      <c r="C136" s="24" t="s">
        <v>135</v>
      </c>
      <c r="D136" s="6" t="s">
        <v>27</v>
      </c>
      <c r="E136" s="6">
        <v>30</v>
      </c>
      <c r="F136" s="6"/>
      <c r="G136" s="19"/>
      <c r="H136" s="71">
        <f t="shared" ref="H136:H138" si="5">E136*(F136+G136)</f>
        <v>0</v>
      </c>
      <c r="I136"/>
    </row>
    <row r="137" spans="2:9" x14ac:dyDescent="0.25">
      <c r="B137" s="94"/>
      <c r="C137" s="24" t="s">
        <v>142</v>
      </c>
      <c r="D137" s="6" t="s">
        <v>7</v>
      </c>
      <c r="E137" s="6">
        <v>34</v>
      </c>
      <c r="F137" s="6"/>
      <c r="G137" s="19"/>
      <c r="H137" s="71">
        <f t="shared" si="5"/>
        <v>0</v>
      </c>
      <c r="I137"/>
    </row>
    <row r="138" spans="2:9" x14ac:dyDescent="0.25">
      <c r="B138" s="94"/>
      <c r="C138" s="24" t="s">
        <v>105</v>
      </c>
      <c r="D138" s="6" t="s">
        <v>8</v>
      </c>
      <c r="E138" s="6">
        <v>1</v>
      </c>
      <c r="F138" s="6"/>
      <c r="G138" s="19"/>
      <c r="H138" s="71">
        <f t="shared" si="5"/>
        <v>0</v>
      </c>
      <c r="I138"/>
    </row>
    <row r="139" spans="2:9" x14ac:dyDescent="0.25">
      <c r="B139" s="94"/>
      <c r="C139" s="24"/>
      <c r="D139" s="6"/>
      <c r="E139" s="6"/>
      <c r="F139" s="6"/>
      <c r="G139" s="19"/>
      <c r="H139" s="71"/>
      <c r="I139"/>
    </row>
    <row r="140" spans="2:9" x14ac:dyDescent="0.25">
      <c r="B140" s="94"/>
      <c r="C140" s="24" t="s">
        <v>54</v>
      </c>
      <c r="D140" s="6"/>
      <c r="E140" s="6"/>
      <c r="F140" s="6"/>
      <c r="G140" s="19"/>
      <c r="H140" s="71"/>
      <c r="I140"/>
    </row>
    <row r="141" spans="2:9" x14ac:dyDescent="0.25">
      <c r="B141" s="94"/>
      <c r="C141" s="24" t="s">
        <v>138</v>
      </c>
      <c r="D141" s="6" t="s">
        <v>41</v>
      </c>
      <c r="E141" s="6">
        <v>1</v>
      </c>
      <c r="F141" s="6"/>
      <c r="G141" s="19"/>
      <c r="H141" s="71">
        <f t="shared" si="3"/>
        <v>0</v>
      </c>
      <c r="I141"/>
    </row>
    <row r="142" spans="2:9" x14ac:dyDescent="0.25">
      <c r="B142" s="94"/>
      <c r="C142" s="24" t="s">
        <v>140</v>
      </c>
      <c r="D142" s="6" t="s">
        <v>41</v>
      </c>
      <c r="E142" s="6">
        <v>1</v>
      </c>
      <c r="F142" s="6"/>
      <c r="G142" s="19"/>
      <c r="H142" s="71">
        <f t="shared" si="3"/>
        <v>0</v>
      </c>
      <c r="I142"/>
    </row>
    <row r="143" spans="2:9" x14ac:dyDescent="0.25">
      <c r="B143" s="94"/>
      <c r="C143" s="20" t="s">
        <v>139</v>
      </c>
      <c r="D143" s="18" t="s">
        <v>41</v>
      </c>
      <c r="E143" s="22">
        <v>1</v>
      </c>
      <c r="F143" s="22"/>
      <c r="G143" s="19"/>
      <c r="H143" s="71">
        <f t="shared" si="3"/>
        <v>0</v>
      </c>
      <c r="I143"/>
    </row>
    <row r="144" spans="2:9" x14ac:dyDescent="0.25">
      <c r="B144" s="94"/>
      <c r="C144" s="20" t="s">
        <v>141</v>
      </c>
      <c r="D144" s="18" t="s">
        <v>41</v>
      </c>
      <c r="E144" s="22">
        <v>11</v>
      </c>
      <c r="F144" s="22"/>
      <c r="G144" s="19"/>
      <c r="H144" s="71">
        <f t="shared" si="3"/>
        <v>0</v>
      </c>
      <c r="I144"/>
    </row>
    <row r="145" spans="2:9" x14ac:dyDescent="0.25">
      <c r="B145" s="94"/>
      <c r="C145" s="20"/>
      <c r="D145" s="18"/>
      <c r="E145" s="21"/>
      <c r="F145" s="21"/>
      <c r="G145" s="19"/>
      <c r="H145" s="71"/>
      <c r="I145"/>
    </row>
    <row r="146" spans="2:9" x14ac:dyDescent="0.25">
      <c r="B146" s="94">
        <v>6</v>
      </c>
      <c r="C146" s="20" t="s">
        <v>43</v>
      </c>
      <c r="D146" s="18"/>
      <c r="E146" s="22"/>
      <c r="F146" s="22"/>
      <c r="G146" s="19"/>
      <c r="H146" s="71"/>
      <c r="I146"/>
    </row>
    <row r="147" spans="2:9" x14ac:dyDescent="0.25">
      <c r="B147" s="94"/>
      <c r="C147" s="20" t="s">
        <v>104</v>
      </c>
      <c r="D147" s="18" t="s">
        <v>7</v>
      </c>
      <c r="E147" s="21">
        <f>235-E149</f>
        <v>193</v>
      </c>
      <c r="F147" s="21"/>
      <c r="G147" s="19"/>
      <c r="H147" s="71">
        <f t="shared" ref="H147:H149" si="6">E147*(F147+G147)</f>
        <v>0</v>
      </c>
      <c r="I147"/>
    </row>
    <row r="148" spans="2:9" x14ac:dyDescent="0.25">
      <c r="B148" s="94"/>
      <c r="C148" s="20" t="s">
        <v>42</v>
      </c>
      <c r="D148" s="18" t="s">
        <v>7</v>
      </c>
      <c r="E148" s="18">
        <f>63*0.4</f>
        <v>25.200000000000003</v>
      </c>
      <c r="F148" s="18"/>
      <c r="G148" s="19"/>
      <c r="H148" s="71">
        <f t="shared" si="6"/>
        <v>0</v>
      </c>
      <c r="I148"/>
    </row>
    <row r="149" spans="2:9" x14ac:dyDescent="0.25">
      <c r="B149" s="94"/>
      <c r="C149" s="20" t="s">
        <v>44</v>
      </c>
      <c r="D149" s="18" t="s">
        <v>7</v>
      </c>
      <c r="E149" s="21">
        <v>42</v>
      </c>
      <c r="F149" s="21"/>
      <c r="G149" s="19"/>
      <c r="H149" s="71">
        <f t="shared" si="6"/>
        <v>0</v>
      </c>
      <c r="I149"/>
    </row>
    <row r="150" spans="2:9" x14ac:dyDescent="0.25">
      <c r="B150" s="94"/>
      <c r="C150" s="20"/>
      <c r="D150" s="18"/>
      <c r="E150" s="22"/>
      <c r="F150" s="22"/>
      <c r="G150" s="19"/>
      <c r="H150" s="71"/>
      <c r="I150"/>
    </row>
    <row r="151" spans="2:9" ht="15.6" x14ac:dyDescent="0.3">
      <c r="B151" s="94">
        <v>7</v>
      </c>
      <c r="C151" s="13" t="s">
        <v>202</v>
      </c>
      <c r="D151" s="18"/>
      <c r="E151" s="22"/>
      <c r="F151" s="22"/>
      <c r="G151" s="19"/>
      <c r="H151" s="71"/>
      <c r="I151"/>
    </row>
    <row r="152" spans="2:9" x14ac:dyDescent="0.25">
      <c r="B152" s="94"/>
      <c r="C152" s="20"/>
      <c r="D152" s="18"/>
      <c r="E152" s="22"/>
      <c r="F152" s="22"/>
      <c r="G152" s="19"/>
      <c r="H152" s="71"/>
      <c r="I152"/>
    </row>
    <row r="153" spans="2:9" x14ac:dyDescent="0.25">
      <c r="B153" s="94"/>
      <c r="C153" s="26" t="s">
        <v>67</v>
      </c>
      <c r="D153" s="6"/>
      <c r="E153" s="6"/>
      <c r="F153" s="6"/>
      <c r="G153" s="19"/>
      <c r="H153" s="71"/>
      <c r="I153"/>
    </row>
    <row r="154" spans="2:9" x14ac:dyDescent="0.25">
      <c r="B154" s="94"/>
      <c r="C154" s="24" t="s">
        <v>68</v>
      </c>
      <c r="D154" s="6"/>
      <c r="E154" s="6"/>
      <c r="F154" s="6"/>
      <c r="G154" s="19"/>
      <c r="H154" s="71"/>
      <c r="I154"/>
    </row>
    <row r="155" spans="2:9" x14ac:dyDescent="0.25">
      <c r="B155" s="94"/>
      <c r="C155" s="24" t="s">
        <v>196</v>
      </c>
      <c r="D155" s="6" t="s">
        <v>7</v>
      </c>
      <c r="E155" s="6">
        <v>92</v>
      </c>
      <c r="F155" s="6"/>
      <c r="G155" s="19"/>
      <c r="H155" s="71">
        <f t="shared" ref="H155" si="7">E155*(F155+G155)</f>
        <v>0</v>
      </c>
      <c r="I155"/>
    </row>
    <row r="156" spans="2:9" x14ac:dyDescent="0.25">
      <c r="B156" s="94"/>
      <c r="C156" s="24"/>
      <c r="D156" s="6"/>
      <c r="E156" s="6"/>
      <c r="F156" s="6"/>
      <c r="G156" s="19"/>
      <c r="H156" s="71"/>
      <c r="I156"/>
    </row>
    <row r="157" spans="2:9" x14ac:dyDescent="0.25">
      <c r="B157" s="94"/>
      <c r="C157" s="26" t="s">
        <v>198</v>
      </c>
      <c r="D157" s="6"/>
      <c r="E157" s="6"/>
      <c r="F157" s="6"/>
      <c r="G157" s="19"/>
      <c r="H157" s="71"/>
      <c r="I157"/>
    </row>
    <row r="158" spans="2:9" x14ac:dyDescent="0.25">
      <c r="B158" s="94"/>
      <c r="C158" s="24" t="s">
        <v>199</v>
      </c>
      <c r="D158" s="6" t="s">
        <v>7</v>
      </c>
      <c r="E158" s="6">
        <f>36+25+36</f>
        <v>97</v>
      </c>
      <c r="F158" s="6"/>
      <c r="G158" s="19"/>
      <c r="H158" s="71">
        <f t="shared" ref="H158:H159" si="8">E158*(F158+G158)</f>
        <v>0</v>
      </c>
      <c r="I158"/>
    </row>
    <row r="159" spans="2:9" x14ac:dyDescent="0.25">
      <c r="B159" s="94"/>
      <c r="C159" s="24" t="s">
        <v>200</v>
      </c>
      <c r="D159" s="6" t="s">
        <v>7</v>
      </c>
      <c r="E159" s="6">
        <f>17+52</f>
        <v>69</v>
      </c>
      <c r="F159" s="6"/>
      <c r="G159" s="19"/>
      <c r="H159" s="71">
        <f t="shared" si="8"/>
        <v>0</v>
      </c>
      <c r="I159"/>
    </row>
    <row r="160" spans="2:9" x14ac:dyDescent="0.25">
      <c r="B160" s="94"/>
      <c r="C160" s="24"/>
      <c r="D160" s="6"/>
      <c r="E160" s="6"/>
      <c r="F160" s="6"/>
      <c r="G160" s="19"/>
      <c r="H160" s="71"/>
      <c r="I160"/>
    </row>
    <row r="161" spans="2:9" x14ac:dyDescent="0.25">
      <c r="B161" s="94"/>
      <c r="C161" s="26" t="s">
        <v>60</v>
      </c>
      <c r="D161" s="27"/>
      <c r="E161" s="27"/>
      <c r="F161" s="27"/>
      <c r="G161" s="28"/>
      <c r="H161" s="71"/>
      <c r="I161"/>
    </row>
    <row r="162" spans="2:9" x14ac:dyDescent="0.25">
      <c r="B162" s="94"/>
      <c r="C162" s="24" t="s">
        <v>61</v>
      </c>
      <c r="D162" s="27" t="s">
        <v>7</v>
      </c>
      <c r="E162" s="27">
        <v>416</v>
      </c>
      <c r="F162" s="27"/>
      <c r="G162" s="28"/>
      <c r="H162" s="71">
        <f t="shared" ref="H162:H163" si="9">E162*(F162+G162)</f>
        <v>0</v>
      </c>
      <c r="I162"/>
    </row>
    <row r="163" spans="2:9" x14ac:dyDescent="0.25">
      <c r="B163" s="94"/>
      <c r="C163" s="24" t="s">
        <v>66</v>
      </c>
      <c r="D163" s="6" t="s">
        <v>7</v>
      </c>
      <c r="E163" s="6">
        <f>28+15+7</f>
        <v>50</v>
      </c>
      <c r="F163" s="6"/>
      <c r="G163" s="19"/>
      <c r="H163" s="71">
        <f t="shared" si="9"/>
        <v>0</v>
      </c>
      <c r="I163"/>
    </row>
    <row r="164" spans="2:9" x14ac:dyDescent="0.25">
      <c r="B164" s="94"/>
      <c r="C164" s="20"/>
      <c r="D164" s="18"/>
      <c r="E164" s="22"/>
      <c r="F164" s="22"/>
      <c r="G164" s="19"/>
      <c r="H164" s="71"/>
      <c r="I164"/>
    </row>
    <row r="165" spans="2:9" x14ac:dyDescent="0.25">
      <c r="B165" s="94"/>
      <c r="C165" s="26" t="s">
        <v>58</v>
      </c>
      <c r="D165" s="6"/>
      <c r="E165" s="6"/>
      <c r="F165" s="6"/>
      <c r="G165" s="19"/>
      <c r="H165" s="71"/>
      <c r="I165"/>
    </row>
    <row r="166" spans="2:9" x14ac:dyDescent="0.25">
      <c r="B166" s="94"/>
      <c r="C166" s="24" t="s">
        <v>59</v>
      </c>
      <c r="D166" s="6" t="s">
        <v>7</v>
      </c>
      <c r="E166" s="6">
        <v>416</v>
      </c>
      <c r="F166" s="6"/>
      <c r="G166" s="19"/>
      <c r="H166" s="71">
        <f t="shared" ref="H166" si="10">E166*(F166+G166)</f>
        <v>0</v>
      </c>
      <c r="I166"/>
    </row>
    <row r="167" spans="2:9" x14ac:dyDescent="0.25">
      <c r="B167" s="94"/>
      <c r="C167" s="44"/>
      <c r="D167" s="47"/>
      <c r="E167" s="47"/>
      <c r="F167" s="47"/>
      <c r="G167" s="48"/>
      <c r="H167" s="71"/>
      <c r="I167"/>
    </row>
    <row r="168" spans="2:9" x14ac:dyDescent="0.25">
      <c r="B168" s="94"/>
      <c r="C168" s="26" t="s">
        <v>62</v>
      </c>
      <c r="D168" s="27"/>
      <c r="E168" s="27"/>
      <c r="F168" s="27"/>
      <c r="G168" s="28"/>
      <c r="H168" s="71"/>
      <c r="I168"/>
    </row>
    <row r="169" spans="2:9" x14ac:dyDescent="0.25">
      <c r="B169" s="94"/>
      <c r="C169" s="24" t="s">
        <v>63</v>
      </c>
      <c r="D169" s="27" t="s">
        <v>7</v>
      </c>
      <c r="E169" s="27">
        <f>145-55-8-18</f>
        <v>64</v>
      </c>
      <c r="F169" s="27"/>
      <c r="G169" s="28"/>
      <c r="H169" s="71">
        <f t="shared" ref="H169:H171" si="11">E169*(F169+G169)</f>
        <v>0</v>
      </c>
      <c r="I169"/>
    </row>
    <row r="170" spans="2:9" x14ac:dyDescent="0.25">
      <c r="B170" s="94"/>
      <c r="C170" s="24" t="s">
        <v>69</v>
      </c>
      <c r="D170" s="6" t="s">
        <v>7</v>
      </c>
      <c r="E170" s="6">
        <f>55+8</f>
        <v>63</v>
      </c>
      <c r="F170" s="6"/>
      <c r="G170" s="19"/>
      <c r="H170" s="71">
        <f t="shared" si="11"/>
        <v>0</v>
      </c>
      <c r="I170"/>
    </row>
    <row r="171" spans="2:9" x14ac:dyDescent="0.25">
      <c r="B171" s="94"/>
      <c r="C171" s="24" t="s">
        <v>201</v>
      </c>
      <c r="D171" s="6" t="s">
        <v>7</v>
      </c>
      <c r="E171" s="6">
        <f>17+52</f>
        <v>69</v>
      </c>
      <c r="F171" s="6"/>
      <c r="G171" s="19"/>
      <c r="H171" s="71">
        <f t="shared" si="11"/>
        <v>0</v>
      </c>
      <c r="I171"/>
    </row>
    <row r="172" spans="2:9" x14ac:dyDescent="0.25">
      <c r="B172" s="94"/>
      <c r="C172" s="24"/>
      <c r="D172" s="6"/>
      <c r="E172" s="6"/>
      <c r="F172" s="6"/>
      <c r="G172" s="19"/>
      <c r="H172" s="71"/>
      <c r="I172"/>
    </row>
    <row r="173" spans="2:9" x14ac:dyDescent="0.25">
      <c r="B173" s="94"/>
      <c r="C173" s="26" t="s">
        <v>64</v>
      </c>
      <c r="D173" s="6"/>
      <c r="E173" s="6"/>
      <c r="F173" s="6"/>
      <c r="G173" s="19"/>
      <c r="H173" s="71"/>
      <c r="I173"/>
    </row>
    <row r="174" spans="2:9" x14ac:dyDescent="0.25">
      <c r="B174" s="94"/>
      <c r="C174" s="24" t="s">
        <v>65</v>
      </c>
      <c r="D174" s="6" t="s">
        <v>7</v>
      </c>
      <c r="E174" s="6">
        <f>100-10+90</f>
        <v>180</v>
      </c>
      <c r="F174" s="6"/>
      <c r="G174" s="19"/>
      <c r="H174" s="71">
        <f t="shared" ref="H174:H175" si="12">E174*(F174+G174)</f>
        <v>0</v>
      </c>
      <c r="I174"/>
    </row>
    <row r="175" spans="2:9" x14ac:dyDescent="0.25">
      <c r="B175" s="94"/>
      <c r="C175" s="24" t="s">
        <v>197</v>
      </c>
      <c r="D175" s="6" t="s">
        <v>7</v>
      </c>
      <c r="E175" s="6">
        <v>135</v>
      </c>
      <c r="F175" s="6"/>
      <c r="G175" s="19"/>
      <c r="H175" s="71">
        <f t="shared" si="12"/>
        <v>0</v>
      </c>
      <c r="I175"/>
    </row>
    <row r="176" spans="2:9" x14ac:dyDescent="0.25">
      <c r="B176" s="94"/>
      <c r="C176" s="24"/>
      <c r="D176" s="6"/>
      <c r="E176" s="6"/>
      <c r="F176" s="6"/>
      <c r="G176" s="19"/>
      <c r="H176" s="71"/>
      <c r="I176"/>
    </row>
    <row r="177" spans="2:9" x14ac:dyDescent="0.25">
      <c r="B177" s="94"/>
      <c r="C177" s="26" t="s">
        <v>70</v>
      </c>
      <c r="D177" s="6"/>
      <c r="E177" s="6"/>
      <c r="F177" s="6"/>
      <c r="G177" s="19"/>
      <c r="H177" s="71"/>
      <c r="I177"/>
    </row>
    <row r="178" spans="2:9" x14ac:dyDescent="0.25">
      <c r="B178" s="94"/>
      <c r="C178" s="24" t="s">
        <v>71</v>
      </c>
      <c r="D178" s="6" t="s">
        <v>7</v>
      </c>
      <c r="E178" s="6">
        <v>131</v>
      </c>
      <c r="F178" s="6"/>
      <c r="G178" s="19"/>
      <c r="H178" s="71">
        <f>E178*(F178+G178)</f>
        <v>0</v>
      </c>
      <c r="I178"/>
    </row>
    <row r="179" spans="2:9" x14ac:dyDescent="0.25">
      <c r="B179" s="94"/>
      <c r="C179" s="24" t="s">
        <v>152</v>
      </c>
      <c r="D179" s="6" t="s">
        <v>27</v>
      </c>
      <c r="E179" s="6">
        <v>147</v>
      </c>
      <c r="F179" s="6"/>
      <c r="G179" s="19"/>
      <c r="H179" s="71">
        <f t="shared" ref="H179" si="13">E179*(F179+G179)</f>
        <v>0</v>
      </c>
      <c r="I179"/>
    </row>
    <row r="180" spans="2:9" x14ac:dyDescent="0.25">
      <c r="B180" s="94"/>
      <c r="C180" s="25"/>
      <c r="D180" s="6"/>
      <c r="E180" s="6"/>
      <c r="F180" s="6"/>
      <c r="G180" s="19"/>
      <c r="H180" s="71"/>
      <c r="I180"/>
    </row>
    <row r="181" spans="2:9" x14ac:dyDescent="0.25">
      <c r="B181" s="94"/>
      <c r="C181" s="26" t="s">
        <v>155</v>
      </c>
      <c r="D181" s="6"/>
      <c r="E181" s="6"/>
      <c r="F181" s="6"/>
      <c r="G181" s="19"/>
      <c r="H181" s="71"/>
      <c r="I181"/>
    </row>
    <row r="182" spans="2:9" x14ac:dyDescent="0.25">
      <c r="B182" s="94"/>
      <c r="C182" s="24" t="s">
        <v>153</v>
      </c>
      <c r="D182" s="6" t="s">
        <v>8</v>
      </c>
      <c r="E182" s="6">
        <v>1</v>
      </c>
      <c r="F182" s="6"/>
      <c r="G182" s="19"/>
      <c r="H182" s="71">
        <f t="shared" ref="H182:H209" si="14">G182*E182</f>
        <v>0</v>
      </c>
      <c r="I182"/>
    </row>
    <row r="183" spans="2:9" x14ac:dyDescent="0.25">
      <c r="B183" s="94"/>
      <c r="C183" s="24" t="s">
        <v>156</v>
      </c>
      <c r="D183" s="6" t="s">
        <v>8</v>
      </c>
      <c r="E183" s="6">
        <v>1</v>
      </c>
      <c r="F183" s="6"/>
      <c r="G183" s="19"/>
      <c r="H183" s="71">
        <f t="shared" si="14"/>
        <v>0</v>
      </c>
      <c r="I183"/>
    </row>
    <row r="184" spans="2:9" x14ac:dyDescent="0.25">
      <c r="B184" s="94"/>
      <c r="C184" s="25" t="s">
        <v>154</v>
      </c>
      <c r="D184" s="6" t="s">
        <v>8</v>
      </c>
      <c r="E184" s="6">
        <v>1</v>
      </c>
      <c r="F184" s="6"/>
      <c r="G184" s="19"/>
      <c r="H184" s="71">
        <f t="shared" si="14"/>
        <v>0</v>
      </c>
      <c r="I184"/>
    </row>
    <row r="185" spans="2:9" x14ac:dyDescent="0.25">
      <c r="B185" s="94"/>
      <c r="C185" s="25" t="s">
        <v>157</v>
      </c>
      <c r="D185" s="6" t="s">
        <v>8</v>
      </c>
      <c r="E185" s="6">
        <v>1</v>
      </c>
      <c r="F185" s="6"/>
      <c r="G185" s="19"/>
      <c r="H185" s="71">
        <f t="shared" si="14"/>
        <v>0</v>
      </c>
      <c r="I185"/>
    </row>
    <row r="186" spans="2:9" x14ac:dyDescent="0.25">
      <c r="B186" s="94"/>
      <c r="C186" s="25" t="s">
        <v>158</v>
      </c>
      <c r="D186" s="6" t="s">
        <v>8</v>
      </c>
      <c r="E186" s="6">
        <v>1</v>
      </c>
      <c r="F186" s="6"/>
      <c r="G186" s="19"/>
      <c r="H186" s="71">
        <f t="shared" si="14"/>
        <v>0</v>
      </c>
      <c r="I186"/>
    </row>
    <row r="187" spans="2:9" x14ac:dyDescent="0.25">
      <c r="B187" s="94"/>
      <c r="C187" s="25"/>
      <c r="D187" s="6"/>
      <c r="E187" s="6"/>
      <c r="F187" s="6"/>
      <c r="G187" s="19"/>
      <c r="H187" s="71"/>
      <c r="I187"/>
    </row>
    <row r="188" spans="2:9" ht="13.8" x14ac:dyDescent="0.25">
      <c r="B188" s="94"/>
      <c r="C188" s="30" t="s">
        <v>208</v>
      </c>
      <c r="D188" s="31"/>
      <c r="E188" s="31"/>
      <c r="F188" s="31"/>
      <c r="G188" s="19"/>
      <c r="H188" s="71"/>
      <c r="I188"/>
    </row>
    <row r="189" spans="2:9" x14ac:dyDescent="0.25">
      <c r="B189" s="94"/>
      <c r="C189" s="24" t="s">
        <v>72</v>
      </c>
      <c r="D189" s="6"/>
      <c r="E189" s="6"/>
      <c r="F189" s="6"/>
      <c r="G189" s="19"/>
      <c r="H189" s="71"/>
      <c r="I189"/>
    </row>
    <row r="190" spans="2:9" x14ac:dyDescent="0.25">
      <c r="B190" s="94"/>
      <c r="C190" s="24" t="s">
        <v>106</v>
      </c>
      <c r="D190" s="6" t="s">
        <v>8</v>
      </c>
      <c r="E190" s="6">
        <v>1</v>
      </c>
      <c r="F190" s="6"/>
      <c r="G190" s="19"/>
      <c r="H190" s="71">
        <f t="shared" si="14"/>
        <v>0</v>
      </c>
      <c r="I190"/>
    </row>
    <row r="191" spans="2:9" x14ac:dyDescent="0.25">
      <c r="B191" s="94"/>
      <c r="C191" s="20" t="s">
        <v>159</v>
      </c>
      <c r="D191" s="18" t="s">
        <v>8</v>
      </c>
      <c r="E191" s="22">
        <v>1</v>
      </c>
      <c r="F191" s="22"/>
      <c r="G191" s="19"/>
      <c r="H191" s="71">
        <f t="shared" si="14"/>
        <v>0</v>
      </c>
      <c r="I191"/>
    </row>
    <row r="192" spans="2:9" x14ac:dyDescent="0.25">
      <c r="B192" s="94"/>
      <c r="C192" s="20" t="s">
        <v>160</v>
      </c>
      <c r="D192" s="18" t="s">
        <v>8</v>
      </c>
      <c r="E192" s="22">
        <v>1</v>
      </c>
      <c r="F192" s="22"/>
      <c r="G192" s="19"/>
      <c r="H192" s="71">
        <f t="shared" si="14"/>
        <v>0</v>
      </c>
      <c r="I192"/>
    </row>
    <row r="193" spans="2:9" x14ac:dyDescent="0.25">
      <c r="B193" s="94"/>
      <c r="C193" s="20" t="s">
        <v>161</v>
      </c>
      <c r="D193" s="18" t="s">
        <v>8</v>
      </c>
      <c r="E193" s="22">
        <v>1</v>
      </c>
      <c r="F193" s="22"/>
      <c r="G193" s="19"/>
      <c r="H193" s="71">
        <f t="shared" si="14"/>
        <v>0</v>
      </c>
      <c r="I193"/>
    </row>
    <row r="194" spans="2:9" x14ac:dyDescent="0.25">
      <c r="B194" s="94"/>
      <c r="C194" s="20" t="s">
        <v>162</v>
      </c>
      <c r="D194" s="18" t="s">
        <v>8</v>
      </c>
      <c r="E194" s="22">
        <v>1</v>
      </c>
      <c r="F194" s="22"/>
      <c r="G194" s="19"/>
      <c r="H194" s="71">
        <f t="shared" si="14"/>
        <v>0</v>
      </c>
      <c r="I194"/>
    </row>
    <row r="195" spans="2:9" x14ac:dyDescent="0.25">
      <c r="B195" s="94"/>
      <c r="C195" s="20" t="s">
        <v>163</v>
      </c>
      <c r="D195" s="5" t="s">
        <v>8</v>
      </c>
      <c r="E195" s="12">
        <v>1</v>
      </c>
      <c r="F195" s="12"/>
      <c r="G195" s="12"/>
      <c r="H195" s="71">
        <f t="shared" si="14"/>
        <v>0</v>
      </c>
      <c r="I195"/>
    </row>
    <row r="196" spans="2:9" x14ac:dyDescent="0.25">
      <c r="B196" s="94"/>
      <c r="C196" s="20"/>
      <c r="D196" s="5"/>
      <c r="E196" s="12"/>
      <c r="F196" s="12"/>
      <c r="G196" s="12"/>
      <c r="H196" s="71"/>
      <c r="I196"/>
    </row>
    <row r="197" spans="2:9" x14ac:dyDescent="0.25">
      <c r="B197" s="94"/>
      <c r="C197" s="20" t="s">
        <v>207</v>
      </c>
      <c r="D197" s="5" t="s">
        <v>8</v>
      </c>
      <c r="E197" s="12">
        <v>1</v>
      </c>
      <c r="F197" s="12"/>
      <c r="G197" s="12"/>
      <c r="H197" s="71">
        <f t="shared" si="14"/>
        <v>0</v>
      </c>
      <c r="I197"/>
    </row>
    <row r="198" spans="2:9" x14ac:dyDescent="0.25">
      <c r="B198" s="94"/>
      <c r="C198" s="20"/>
      <c r="D198" s="5"/>
      <c r="E198" s="12"/>
      <c r="F198" s="12"/>
      <c r="G198" s="12"/>
      <c r="H198" s="71"/>
      <c r="I198"/>
    </row>
    <row r="199" spans="2:9" ht="15.6" x14ac:dyDescent="0.3">
      <c r="B199" s="94">
        <v>8</v>
      </c>
      <c r="C199" s="29" t="s">
        <v>73</v>
      </c>
      <c r="D199" s="5"/>
      <c r="E199" s="12"/>
      <c r="F199" s="12"/>
      <c r="G199" s="12"/>
      <c r="H199" s="71"/>
      <c r="I199"/>
    </row>
    <row r="200" spans="2:9" x14ac:dyDescent="0.25">
      <c r="B200" s="94"/>
      <c r="C200" s="4"/>
      <c r="D200" s="5"/>
      <c r="E200" s="12"/>
      <c r="F200" s="12"/>
      <c r="G200" s="12"/>
      <c r="H200" s="71"/>
      <c r="I200"/>
    </row>
    <row r="201" spans="2:9" ht="13.8" x14ac:dyDescent="0.25">
      <c r="B201" s="94"/>
      <c r="C201" s="30" t="s">
        <v>74</v>
      </c>
      <c r="D201" s="31"/>
      <c r="E201" s="31"/>
      <c r="F201" s="31"/>
      <c r="G201" s="19"/>
      <c r="H201" s="71"/>
      <c r="I201"/>
    </row>
    <row r="202" spans="2:9" x14ac:dyDescent="0.25">
      <c r="B202" s="94"/>
      <c r="C202" s="24" t="s">
        <v>75</v>
      </c>
      <c r="D202" s="11"/>
      <c r="E202" s="11"/>
      <c r="F202" s="11"/>
      <c r="G202" s="19"/>
      <c r="H202" s="71"/>
      <c r="I202"/>
    </row>
    <row r="203" spans="2:9" x14ac:dyDescent="0.25">
      <c r="B203" s="94"/>
      <c r="C203" s="24" t="s">
        <v>76</v>
      </c>
      <c r="D203" s="27" t="s">
        <v>8</v>
      </c>
      <c r="E203" s="27">
        <v>1</v>
      </c>
      <c r="F203" s="27"/>
      <c r="G203" s="28"/>
      <c r="H203" s="71">
        <f t="shared" si="14"/>
        <v>0</v>
      </c>
      <c r="I203"/>
    </row>
    <row r="204" spans="2:9" x14ac:dyDescent="0.25">
      <c r="B204" s="94"/>
      <c r="C204" s="24"/>
      <c r="D204" s="6"/>
      <c r="E204" s="6"/>
      <c r="F204" s="6"/>
      <c r="G204" s="19"/>
      <c r="H204" s="71"/>
      <c r="I204"/>
    </row>
    <row r="205" spans="2:9" x14ac:dyDescent="0.25">
      <c r="B205" s="94"/>
      <c r="C205" s="24" t="s">
        <v>77</v>
      </c>
      <c r="D205" s="45"/>
      <c r="E205" s="45"/>
      <c r="F205" s="45"/>
      <c r="G205" s="46"/>
      <c r="H205" s="71"/>
      <c r="I205"/>
    </row>
    <row r="206" spans="2:9" x14ac:dyDescent="0.25">
      <c r="B206" s="94"/>
      <c r="C206" s="24" t="s">
        <v>78</v>
      </c>
      <c r="D206" s="27" t="s">
        <v>8</v>
      </c>
      <c r="E206" s="27">
        <v>1</v>
      </c>
      <c r="F206" s="27"/>
      <c r="G206" s="28"/>
      <c r="H206" s="71">
        <f t="shared" si="14"/>
        <v>0</v>
      </c>
      <c r="I206"/>
    </row>
    <row r="207" spans="2:9" x14ac:dyDescent="0.25">
      <c r="B207" s="94"/>
      <c r="C207" s="24"/>
      <c r="D207" s="6"/>
      <c r="E207" s="6"/>
      <c r="F207" s="6"/>
      <c r="G207" s="19"/>
      <c r="H207" s="71"/>
      <c r="I207"/>
    </row>
    <row r="208" spans="2:9" x14ac:dyDescent="0.25">
      <c r="B208" s="94"/>
      <c r="C208" s="24" t="s">
        <v>79</v>
      </c>
      <c r="D208" s="6"/>
      <c r="E208" s="6"/>
      <c r="F208" s="6"/>
      <c r="G208" s="19"/>
      <c r="H208" s="71"/>
      <c r="I208"/>
    </row>
    <row r="209" spans="2:9" x14ac:dyDescent="0.25">
      <c r="B209" s="94"/>
      <c r="C209" s="24" t="s">
        <v>80</v>
      </c>
      <c r="D209" s="27" t="s">
        <v>8</v>
      </c>
      <c r="E209" s="27">
        <v>1</v>
      </c>
      <c r="F209" s="27"/>
      <c r="G209" s="19"/>
      <c r="H209" s="71">
        <f t="shared" si="14"/>
        <v>0</v>
      </c>
      <c r="I209"/>
    </row>
    <row r="210" spans="2:9" x14ac:dyDescent="0.25">
      <c r="B210" s="94"/>
      <c r="C210" s="24" t="s">
        <v>203</v>
      </c>
      <c r="D210" s="27" t="s">
        <v>41</v>
      </c>
      <c r="E210" s="27">
        <v>2</v>
      </c>
      <c r="F210" s="27"/>
      <c r="G210" s="19"/>
      <c r="H210" s="71">
        <f t="shared" ref="H210:H257" si="15">G210*E210</f>
        <v>0</v>
      </c>
      <c r="I210"/>
    </row>
    <row r="211" spans="2:9" x14ac:dyDescent="0.25">
      <c r="B211" s="94"/>
      <c r="C211" s="24" t="s">
        <v>204</v>
      </c>
      <c r="D211" s="27" t="s">
        <v>41</v>
      </c>
      <c r="E211" s="27">
        <v>2</v>
      </c>
      <c r="F211" s="27"/>
      <c r="G211" s="19"/>
      <c r="H211" s="71">
        <f t="shared" si="15"/>
        <v>0</v>
      </c>
      <c r="I211"/>
    </row>
    <row r="212" spans="2:9" x14ac:dyDescent="0.25">
      <c r="B212" s="94"/>
      <c r="C212" s="24" t="s">
        <v>205</v>
      </c>
      <c r="D212" s="27" t="s">
        <v>41</v>
      </c>
      <c r="E212" s="27">
        <v>4</v>
      </c>
      <c r="F212" s="27"/>
      <c r="G212" s="19"/>
      <c r="H212" s="71">
        <f t="shared" si="15"/>
        <v>0</v>
      </c>
      <c r="I212"/>
    </row>
    <row r="213" spans="2:9" x14ac:dyDescent="0.25">
      <c r="B213" s="94"/>
      <c r="C213" s="24"/>
      <c r="D213" s="6"/>
      <c r="E213" s="6"/>
      <c r="F213" s="6"/>
      <c r="G213" s="19"/>
      <c r="H213" s="71"/>
      <c r="I213"/>
    </row>
    <row r="214" spans="2:9" ht="13.8" x14ac:dyDescent="0.25">
      <c r="B214" s="94"/>
      <c r="C214" s="30" t="s">
        <v>81</v>
      </c>
      <c r="D214" s="31"/>
      <c r="E214" s="31"/>
      <c r="F214" s="31"/>
      <c r="G214" s="19"/>
      <c r="H214" s="71"/>
      <c r="I214"/>
    </row>
    <row r="215" spans="2:9" x14ac:dyDescent="0.25">
      <c r="B215" s="94"/>
      <c r="C215" s="24" t="s">
        <v>82</v>
      </c>
      <c r="D215" s="27" t="s">
        <v>8</v>
      </c>
      <c r="E215" s="27">
        <v>1</v>
      </c>
      <c r="F215" s="27"/>
      <c r="G215" s="28"/>
      <c r="H215" s="71">
        <f t="shared" si="15"/>
        <v>0</v>
      </c>
      <c r="I215"/>
    </row>
    <row r="216" spans="2:9" x14ac:dyDescent="0.25">
      <c r="B216" s="94"/>
      <c r="C216" s="24"/>
      <c r="D216" s="6"/>
      <c r="E216" s="6"/>
      <c r="F216" s="6"/>
      <c r="G216" s="19"/>
      <c r="H216" s="71"/>
      <c r="I216"/>
    </row>
    <row r="217" spans="2:9" x14ac:dyDescent="0.25">
      <c r="B217" s="94"/>
      <c r="C217" s="24" t="s">
        <v>83</v>
      </c>
      <c r="D217" s="6"/>
      <c r="E217" s="6"/>
      <c r="F217" s="6"/>
      <c r="G217" s="19"/>
      <c r="H217" s="71"/>
      <c r="I217"/>
    </row>
    <row r="218" spans="2:9" x14ac:dyDescent="0.25">
      <c r="B218" s="94"/>
      <c r="C218" s="24" t="s">
        <v>164</v>
      </c>
      <c r="D218" s="27" t="s">
        <v>27</v>
      </c>
      <c r="E218" s="27">
        <v>1000</v>
      </c>
      <c r="F218" s="27"/>
      <c r="G218" s="19"/>
      <c r="H218" s="71">
        <f t="shared" si="15"/>
        <v>0</v>
      </c>
      <c r="I218"/>
    </row>
    <row r="219" spans="2:9" x14ac:dyDescent="0.25">
      <c r="B219" s="94"/>
      <c r="C219" s="24" t="s">
        <v>165</v>
      </c>
      <c r="D219" s="27" t="s">
        <v>8</v>
      </c>
      <c r="E219" s="27">
        <v>1</v>
      </c>
      <c r="F219" s="27"/>
      <c r="G219" s="19"/>
      <c r="H219" s="71">
        <f t="shared" si="15"/>
        <v>0</v>
      </c>
      <c r="I219"/>
    </row>
    <row r="220" spans="2:9" x14ac:dyDescent="0.25">
      <c r="B220" s="94"/>
      <c r="C220" s="24"/>
      <c r="D220" s="6"/>
      <c r="E220" s="6"/>
      <c r="F220" s="6"/>
      <c r="G220" s="19"/>
      <c r="H220" s="71"/>
      <c r="I220"/>
    </row>
    <row r="221" spans="2:9" x14ac:dyDescent="0.25">
      <c r="B221" s="94"/>
      <c r="C221" s="24" t="s">
        <v>84</v>
      </c>
      <c r="D221" s="6"/>
      <c r="E221" s="6"/>
      <c r="F221" s="6"/>
      <c r="G221" s="19"/>
      <c r="H221" s="71"/>
      <c r="I221"/>
    </row>
    <row r="222" spans="2:9" x14ac:dyDescent="0.25">
      <c r="B222" s="94"/>
      <c r="C222" s="24" t="s">
        <v>85</v>
      </c>
      <c r="D222" s="27" t="s">
        <v>8</v>
      </c>
      <c r="E222" s="27">
        <v>1</v>
      </c>
      <c r="F222" s="27"/>
      <c r="G222" s="28"/>
      <c r="H222" s="71">
        <f t="shared" si="15"/>
        <v>0</v>
      </c>
      <c r="I222"/>
    </row>
    <row r="223" spans="2:9" ht="13.8" x14ac:dyDescent="0.25">
      <c r="B223" s="94"/>
      <c r="C223" s="50" t="s">
        <v>116</v>
      </c>
      <c r="D223" s="27" t="s">
        <v>8</v>
      </c>
      <c r="E223" s="27">
        <v>1</v>
      </c>
      <c r="F223" s="27"/>
      <c r="G223" s="28"/>
      <c r="H223" s="71">
        <f t="shared" si="15"/>
        <v>0</v>
      </c>
      <c r="I223"/>
    </row>
    <row r="224" spans="2:9" ht="13.8" x14ac:dyDescent="0.25">
      <c r="B224" s="94"/>
      <c r="C224" s="50"/>
      <c r="D224" s="27"/>
      <c r="E224" s="27"/>
      <c r="F224" s="27"/>
      <c r="G224" s="28"/>
      <c r="H224" s="71"/>
      <c r="I224"/>
    </row>
    <row r="225" spans="2:9" ht="13.8" x14ac:dyDescent="0.25">
      <c r="B225" s="94"/>
      <c r="C225" s="30" t="s">
        <v>86</v>
      </c>
      <c r="D225" s="51"/>
      <c r="E225" s="27"/>
      <c r="F225" s="27"/>
      <c r="G225" s="28"/>
      <c r="H225" s="71"/>
      <c r="I225"/>
    </row>
    <row r="226" spans="2:9" x14ac:dyDescent="0.25">
      <c r="B226" s="94"/>
      <c r="C226" s="24" t="s">
        <v>167</v>
      </c>
      <c r="D226" s="27" t="s">
        <v>8</v>
      </c>
      <c r="E226" s="27">
        <v>1</v>
      </c>
      <c r="F226" s="27"/>
      <c r="G226" s="4"/>
      <c r="H226" s="71">
        <f>E226*(F226+G226)</f>
        <v>0</v>
      </c>
      <c r="I226"/>
    </row>
    <row r="227" spans="2:9" x14ac:dyDescent="0.25">
      <c r="B227" s="94"/>
      <c r="C227" s="24" t="s">
        <v>87</v>
      </c>
      <c r="D227" s="27" t="s">
        <v>27</v>
      </c>
      <c r="E227" s="27">
        <f>105*15</f>
        <v>1575</v>
      </c>
      <c r="F227" s="27"/>
      <c r="G227" s="28"/>
      <c r="H227" s="71">
        <f t="shared" ref="H227:H234" si="16">E227*(F227+G227)</f>
        <v>0</v>
      </c>
      <c r="I227"/>
    </row>
    <row r="228" spans="2:9" x14ac:dyDescent="0.25">
      <c r="B228" s="94"/>
      <c r="C228" s="24" t="s">
        <v>187</v>
      </c>
      <c r="D228" s="27" t="s">
        <v>41</v>
      </c>
      <c r="E228" s="27">
        <v>33</v>
      </c>
      <c r="F228" s="27"/>
      <c r="G228" s="28"/>
      <c r="H228" s="71">
        <f t="shared" si="16"/>
        <v>0</v>
      </c>
      <c r="I228"/>
    </row>
    <row r="229" spans="2:9" x14ac:dyDescent="0.25">
      <c r="B229" s="94"/>
      <c r="C229" s="24" t="s">
        <v>186</v>
      </c>
      <c r="D229" s="27" t="s">
        <v>41</v>
      </c>
      <c r="E229" s="27">
        <v>33</v>
      </c>
      <c r="F229" s="27"/>
      <c r="G229" s="28"/>
      <c r="H229" s="71">
        <f t="shared" si="16"/>
        <v>0</v>
      </c>
      <c r="I229"/>
    </row>
    <row r="230" spans="2:9" x14ac:dyDescent="0.25">
      <c r="B230" s="94"/>
      <c r="C230" s="24" t="s">
        <v>188</v>
      </c>
      <c r="D230" s="27" t="s">
        <v>41</v>
      </c>
      <c r="E230" s="27">
        <v>19</v>
      </c>
      <c r="F230" s="27"/>
      <c r="G230" s="28"/>
      <c r="H230" s="71">
        <f t="shared" si="16"/>
        <v>0</v>
      </c>
      <c r="I230"/>
    </row>
    <row r="231" spans="2:9" x14ac:dyDescent="0.25">
      <c r="B231" s="94"/>
      <c r="C231" s="24" t="s">
        <v>189</v>
      </c>
      <c r="D231" s="27" t="s">
        <v>41</v>
      </c>
      <c r="E231" s="27">
        <v>19</v>
      </c>
      <c r="F231" s="27"/>
      <c r="G231" s="28"/>
      <c r="H231" s="71">
        <f t="shared" si="16"/>
        <v>0</v>
      </c>
      <c r="I231"/>
    </row>
    <row r="232" spans="2:9" x14ac:dyDescent="0.25">
      <c r="B232" s="94"/>
      <c r="C232" s="24" t="s">
        <v>169</v>
      </c>
      <c r="D232" s="27" t="s">
        <v>41</v>
      </c>
      <c r="E232" s="27">
        <v>47</v>
      </c>
      <c r="F232" s="27"/>
      <c r="G232" s="28"/>
      <c r="H232" s="71">
        <f t="shared" si="16"/>
        <v>0</v>
      </c>
      <c r="I232"/>
    </row>
    <row r="233" spans="2:9" x14ac:dyDescent="0.25">
      <c r="B233" s="94"/>
      <c r="C233" s="24" t="s">
        <v>170</v>
      </c>
      <c r="D233" s="27" t="s">
        <v>41</v>
      </c>
      <c r="E233" s="27">
        <v>5</v>
      </c>
      <c r="F233" s="27"/>
      <c r="G233" s="28"/>
      <c r="H233" s="71">
        <f t="shared" si="16"/>
        <v>0</v>
      </c>
      <c r="I233"/>
    </row>
    <row r="234" spans="2:9" x14ac:dyDescent="0.25">
      <c r="B234" s="94"/>
      <c r="C234" s="24" t="s">
        <v>171</v>
      </c>
      <c r="D234" s="27" t="s">
        <v>41</v>
      </c>
      <c r="E234" s="27">
        <v>1</v>
      </c>
      <c r="F234" s="27"/>
      <c r="G234" s="28"/>
      <c r="H234" s="71">
        <f t="shared" si="16"/>
        <v>0</v>
      </c>
      <c r="I234"/>
    </row>
    <row r="235" spans="2:9" x14ac:dyDescent="0.25">
      <c r="B235" s="94"/>
      <c r="C235" s="24"/>
      <c r="D235" s="27"/>
      <c r="E235" s="27"/>
      <c r="F235" s="27"/>
      <c r="G235" s="28"/>
      <c r="H235" s="71"/>
      <c r="I235"/>
    </row>
    <row r="236" spans="2:9" ht="13.8" x14ac:dyDescent="0.25">
      <c r="B236" s="94"/>
      <c r="C236" s="30" t="s">
        <v>88</v>
      </c>
      <c r="D236" s="27"/>
      <c r="E236" s="27"/>
      <c r="F236" s="27"/>
      <c r="G236" s="28"/>
      <c r="H236" s="71"/>
      <c r="I236"/>
    </row>
    <row r="237" spans="2:9" ht="13.8" x14ac:dyDescent="0.25">
      <c r="B237" s="94"/>
      <c r="C237" s="86" t="s">
        <v>185</v>
      </c>
      <c r="D237" s="27" t="s">
        <v>41</v>
      </c>
      <c r="E237" s="27">
        <f>42*10</f>
        <v>420</v>
      </c>
      <c r="F237" s="27"/>
      <c r="G237" s="28"/>
      <c r="H237" s="71">
        <f t="shared" ref="H237:H242" si="17">E237*(F237+G237)</f>
        <v>0</v>
      </c>
      <c r="I237"/>
    </row>
    <row r="238" spans="2:9" x14ac:dyDescent="0.25">
      <c r="B238" s="94"/>
      <c r="C238" s="32" t="s">
        <v>168</v>
      </c>
      <c r="D238" s="27" t="s">
        <v>41</v>
      </c>
      <c r="E238" s="27">
        <v>6</v>
      </c>
      <c r="F238" s="27"/>
      <c r="G238" s="28"/>
      <c r="H238" s="71">
        <f t="shared" si="17"/>
        <v>0</v>
      </c>
      <c r="I238"/>
    </row>
    <row r="239" spans="2:9" x14ac:dyDescent="0.25">
      <c r="B239" s="94"/>
      <c r="C239" s="32" t="s">
        <v>89</v>
      </c>
      <c r="D239" s="27" t="s">
        <v>41</v>
      </c>
      <c r="E239" s="27">
        <v>6</v>
      </c>
      <c r="F239" s="27"/>
      <c r="G239" s="28"/>
      <c r="H239" s="71">
        <f t="shared" si="17"/>
        <v>0</v>
      </c>
      <c r="I239"/>
    </row>
    <row r="240" spans="2:9" x14ac:dyDescent="0.25">
      <c r="B240" s="94"/>
      <c r="C240" s="32" t="s">
        <v>101</v>
      </c>
      <c r="D240" s="27" t="s">
        <v>8</v>
      </c>
      <c r="E240" s="27">
        <f>27*10</f>
        <v>270</v>
      </c>
      <c r="F240" s="27"/>
      <c r="G240" s="28"/>
      <c r="H240" s="71">
        <f t="shared" si="17"/>
        <v>0</v>
      </c>
      <c r="I240"/>
    </row>
    <row r="241" spans="2:9" x14ac:dyDescent="0.25">
      <c r="B241" s="94"/>
      <c r="C241" s="32" t="s">
        <v>190</v>
      </c>
      <c r="D241" s="6" t="s">
        <v>41</v>
      </c>
      <c r="E241" s="6">
        <v>13</v>
      </c>
      <c r="F241" s="6"/>
      <c r="G241" s="19"/>
      <c r="H241" s="71">
        <f>E241*(F241+G241)</f>
        <v>0</v>
      </c>
      <c r="I241"/>
    </row>
    <row r="242" spans="2:9" x14ac:dyDescent="0.25">
      <c r="B242" s="94"/>
      <c r="C242" s="32" t="s">
        <v>191</v>
      </c>
      <c r="D242" s="6" t="s">
        <v>41</v>
      </c>
      <c r="E242" s="6">
        <v>14</v>
      </c>
      <c r="F242" s="6"/>
      <c r="G242" s="19"/>
      <c r="H242" s="71">
        <f t="shared" si="17"/>
        <v>0</v>
      </c>
      <c r="I242"/>
    </row>
    <row r="243" spans="2:9" x14ac:dyDescent="0.25">
      <c r="B243" s="94"/>
      <c r="C243" s="32"/>
      <c r="D243" s="6"/>
      <c r="E243" s="6"/>
      <c r="F243" s="6"/>
      <c r="G243" s="19"/>
      <c r="H243" s="71"/>
      <c r="I243"/>
    </row>
    <row r="244" spans="2:9" ht="15.6" x14ac:dyDescent="0.3">
      <c r="B244" s="94">
        <v>9</v>
      </c>
      <c r="C244" s="33" t="s">
        <v>90</v>
      </c>
      <c r="D244" s="6"/>
      <c r="E244" s="6"/>
      <c r="F244" s="6"/>
      <c r="G244" s="19"/>
      <c r="H244" s="71"/>
      <c r="I244"/>
    </row>
    <row r="245" spans="2:9" x14ac:dyDescent="0.25">
      <c r="B245" s="94"/>
      <c r="C245" s="32"/>
      <c r="D245" s="6"/>
      <c r="E245" s="6"/>
      <c r="F245" s="6"/>
      <c r="G245" s="19"/>
      <c r="H245" s="71"/>
      <c r="I245"/>
    </row>
    <row r="246" spans="2:9" ht="13.8" x14ac:dyDescent="0.25">
      <c r="B246" s="94"/>
      <c r="C246" s="34" t="s">
        <v>91</v>
      </c>
      <c r="D246" s="35"/>
      <c r="E246" s="6"/>
      <c r="F246" s="6"/>
      <c r="G246" s="19"/>
      <c r="H246" s="71"/>
      <c r="I246"/>
    </row>
    <row r="247" spans="2:9" x14ac:dyDescent="0.25">
      <c r="B247" s="94"/>
      <c r="C247" s="32" t="s">
        <v>92</v>
      </c>
      <c r="D247" s="6" t="s">
        <v>14</v>
      </c>
      <c r="E247" s="6">
        <v>1</v>
      </c>
      <c r="F247" s="6"/>
      <c r="G247" s="19"/>
      <c r="H247" s="71">
        <f t="shared" si="15"/>
        <v>0</v>
      </c>
      <c r="I247"/>
    </row>
    <row r="248" spans="2:9" x14ac:dyDescent="0.25">
      <c r="B248" s="94"/>
      <c r="C248" s="32"/>
      <c r="D248" s="6"/>
      <c r="E248" s="6"/>
      <c r="F248" s="6"/>
      <c r="G248" s="19"/>
      <c r="H248" s="71"/>
      <c r="I248"/>
    </row>
    <row r="249" spans="2:9" ht="13.8" x14ac:dyDescent="0.25">
      <c r="B249" s="94"/>
      <c r="C249" s="34" t="s">
        <v>93</v>
      </c>
      <c r="D249" s="6"/>
      <c r="E249" s="6"/>
      <c r="F249" s="6"/>
      <c r="G249" s="19"/>
      <c r="H249" s="71"/>
      <c r="I249"/>
    </row>
    <row r="250" spans="2:9" x14ac:dyDescent="0.25">
      <c r="B250" s="94"/>
      <c r="C250" s="32" t="s">
        <v>94</v>
      </c>
      <c r="D250" s="6" t="s">
        <v>14</v>
      </c>
      <c r="E250" s="6">
        <v>1</v>
      </c>
      <c r="F250" s="6"/>
      <c r="G250" s="19"/>
      <c r="H250" s="71">
        <f t="shared" si="15"/>
        <v>0</v>
      </c>
      <c r="I250"/>
    </row>
    <row r="251" spans="2:9" x14ac:dyDescent="0.25">
      <c r="B251" s="94"/>
      <c r="C251" s="32"/>
      <c r="D251" s="6"/>
      <c r="E251" s="6"/>
      <c r="F251" s="6"/>
      <c r="G251" s="19"/>
      <c r="H251" s="71"/>
      <c r="I251"/>
    </row>
    <row r="252" spans="2:9" ht="13.8" x14ac:dyDescent="0.25">
      <c r="B252" s="94"/>
      <c r="C252" s="36" t="s">
        <v>95</v>
      </c>
      <c r="D252" s="6"/>
      <c r="E252" s="6"/>
      <c r="F252" s="6"/>
      <c r="G252" s="19"/>
      <c r="H252" s="71"/>
      <c r="I252"/>
    </row>
    <row r="253" spans="2:9" x14ac:dyDescent="0.25">
      <c r="B253" s="94"/>
      <c r="C253" s="24" t="s">
        <v>96</v>
      </c>
      <c r="D253" s="27" t="s">
        <v>14</v>
      </c>
      <c r="E253" s="27">
        <v>1</v>
      </c>
      <c r="F253" s="27"/>
      <c r="G253" s="28"/>
      <c r="H253" s="71">
        <f t="shared" si="15"/>
        <v>0</v>
      </c>
      <c r="I253"/>
    </row>
    <row r="254" spans="2:9" x14ac:dyDescent="0.25">
      <c r="B254" s="94"/>
      <c r="C254" s="24" t="s">
        <v>97</v>
      </c>
      <c r="D254" s="6" t="s">
        <v>14</v>
      </c>
      <c r="E254" s="6">
        <v>1</v>
      </c>
      <c r="F254" s="6"/>
      <c r="G254" s="19"/>
      <c r="H254" s="71">
        <f t="shared" si="15"/>
        <v>0</v>
      </c>
      <c r="I254"/>
    </row>
    <row r="255" spans="2:9" x14ac:dyDescent="0.25">
      <c r="B255" s="94"/>
      <c r="C255" s="24"/>
      <c r="D255" s="6"/>
      <c r="E255" s="6"/>
      <c r="F255" s="6"/>
      <c r="G255" s="19"/>
      <c r="H255" s="71"/>
      <c r="I255"/>
    </row>
    <row r="256" spans="2:9" ht="15.6" x14ac:dyDescent="0.3">
      <c r="B256" s="94">
        <v>10</v>
      </c>
      <c r="C256" s="13" t="s">
        <v>98</v>
      </c>
      <c r="D256" s="5"/>
      <c r="E256" s="12"/>
      <c r="F256" s="12"/>
      <c r="G256" s="12"/>
      <c r="H256" s="71"/>
      <c r="I256"/>
    </row>
    <row r="257" spans="2:10" x14ac:dyDescent="0.25">
      <c r="B257" s="94"/>
      <c r="C257" s="24" t="s">
        <v>99</v>
      </c>
      <c r="D257" s="6" t="s">
        <v>14</v>
      </c>
      <c r="E257" s="6">
        <v>1</v>
      </c>
      <c r="F257" s="6"/>
      <c r="G257" s="19"/>
      <c r="H257" s="71">
        <f t="shared" si="15"/>
        <v>0</v>
      </c>
      <c r="I257"/>
    </row>
    <row r="258" spans="2:10" ht="15.6" x14ac:dyDescent="0.3">
      <c r="B258" s="94"/>
      <c r="C258" s="13"/>
      <c r="D258" s="5"/>
      <c r="E258" s="12"/>
      <c r="F258" s="12"/>
      <c r="G258" s="12"/>
      <c r="H258" s="70"/>
      <c r="I258"/>
    </row>
    <row r="259" spans="2:10" x14ac:dyDescent="0.25">
      <c r="B259" s="96" t="s">
        <v>9</v>
      </c>
      <c r="C259" s="53"/>
      <c r="D259" s="53"/>
      <c r="E259" s="53"/>
      <c r="F259" s="53"/>
      <c r="G259" s="53"/>
      <c r="H259" s="72">
        <f>SUM(H16:H258)</f>
        <v>0</v>
      </c>
      <c r="I259"/>
    </row>
    <row r="260" spans="2:10" x14ac:dyDescent="0.25">
      <c r="B260" s="97" t="s">
        <v>10</v>
      </c>
      <c r="C260" s="15"/>
      <c r="D260" s="15"/>
      <c r="E260" s="15"/>
      <c r="F260" s="15"/>
      <c r="G260" s="15"/>
      <c r="H260" s="16">
        <f>H259*0.2</f>
        <v>0</v>
      </c>
      <c r="I260"/>
    </row>
    <row r="261" spans="2:10" ht="13.8" thickBot="1" x14ac:dyDescent="0.3">
      <c r="B261" s="98" t="s">
        <v>11</v>
      </c>
      <c r="C261" s="99"/>
      <c r="D261" s="99"/>
      <c r="E261" s="99"/>
      <c r="F261" s="99"/>
      <c r="G261" s="99"/>
      <c r="H261" s="100">
        <f>H259+H260</f>
        <v>0</v>
      </c>
      <c r="I261"/>
    </row>
    <row r="262" spans="2:10" x14ac:dyDescent="0.25">
      <c r="B262" s="67"/>
      <c r="C262" s="67"/>
      <c r="D262" s="89"/>
      <c r="E262" s="89"/>
      <c r="F262" s="89"/>
      <c r="G262" s="106" t="s">
        <v>209</v>
      </c>
      <c r="H262" s="102">
        <f>H261/231</f>
        <v>0</v>
      </c>
    </row>
    <row r="263" spans="2:10" x14ac:dyDescent="0.25">
      <c r="B263" s="10"/>
      <c r="C263" s="68"/>
      <c r="D263" s="10"/>
      <c r="E263" s="10"/>
      <c r="F263" s="10"/>
      <c r="G263" s="10"/>
      <c r="H263" s="10"/>
    </row>
    <row r="264" spans="2:10" ht="15.6" x14ac:dyDescent="0.3">
      <c r="B264" s="54"/>
      <c r="C264" s="8"/>
      <c r="D264" s="55"/>
      <c r="E264" s="56"/>
      <c r="F264" s="56"/>
      <c r="G264" s="57"/>
      <c r="H264" s="57"/>
    </row>
    <row r="265" spans="2:10" x14ac:dyDescent="0.25">
      <c r="B265" s="54"/>
      <c r="C265" s="8"/>
      <c r="D265" s="58"/>
      <c r="E265" s="56"/>
      <c r="F265" s="56"/>
      <c r="G265" s="57"/>
      <c r="H265" s="57"/>
    </row>
    <row r="266" spans="2:10" x14ac:dyDescent="0.25">
      <c r="B266" s="54"/>
      <c r="C266" s="8"/>
      <c r="D266" s="59"/>
      <c r="E266" s="56"/>
      <c r="F266" s="56"/>
      <c r="G266" s="57"/>
      <c r="H266" s="57"/>
    </row>
    <row r="267" spans="2:10" x14ac:dyDescent="0.25">
      <c r="B267" s="54"/>
      <c r="C267" s="8"/>
      <c r="D267" s="59"/>
      <c r="E267" s="56"/>
      <c r="F267" s="56"/>
      <c r="G267" s="57"/>
      <c r="H267" s="57"/>
    </row>
    <row r="268" spans="2:10" x14ac:dyDescent="0.25">
      <c r="B268" s="54"/>
      <c r="C268" s="8"/>
      <c r="D268" s="59"/>
      <c r="E268" s="56"/>
      <c r="F268" s="56"/>
      <c r="G268" s="57"/>
      <c r="H268" s="57"/>
    </row>
    <row r="269" spans="2:10" x14ac:dyDescent="0.25">
      <c r="B269" s="54"/>
      <c r="C269" s="60"/>
      <c r="D269" s="59"/>
      <c r="E269" s="56"/>
      <c r="F269" s="56"/>
      <c r="G269" s="57"/>
      <c r="H269" s="57"/>
    </row>
    <row r="270" spans="2:10" x14ac:dyDescent="0.25">
      <c r="B270" s="54"/>
      <c r="C270" s="61"/>
      <c r="D270" s="59"/>
      <c r="E270" s="56"/>
      <c r="F270" s="56"/>
      <c r="G270" s="57"/>
      <c r="H270" s="57"/>
    </row>
    <row r="271" spans="2:10" s="1" customFormat="1" ht="17.25" customHeight="1" x14ac:dyDescent="0.25">
      <c r="B271" s="7"/>
      <c r="C271" s="43"/>
      <c r="D271" s="62"/>
      <c r="E271" s="64"/>
      <c r="F271" s="64"/>
      <c r="G271" s="9"/>
      <c r="H271" s="9"/>
      <c r="I271" s="10"/>
      <c r="J271"/>
    </row>
    <row r="272" spans="2:10" s="1" customFormat="1" ht="14.25" customHeight="1" x14ac:dyDescent="0.25">
      <c r="B272" s="7"/>
      <c r="C272" s="43"/>
      <c r="D272" s="62"/>
      <c r="E272" s="64"/>
      <c r="F272" s="64"/>
      <c r="G272" s="9"/>
      <c r="H272" s="9"/>
      <c r="I272" s="10"/>
      <c r="J272"/>
    </row>
    <row r="273" spans="2:10" s="1" customFormat="1" ht="14.25" customHeight="1" x14ac:dyDescent="0.25">
      <c r="B273" s="7"/>
      <c r="C273" s="43"/>
      <c r="D273" s="62"/>
      <c r="E273" s="64"/>
      <c r="F273" s="64"/>
      <c r="G273" s="9"/>
      <c r="H273" s="9"/>
      <c r="I273" s="10"/>
      <c r="J273"/>
    </row>
    <row r="274" spans="2:10" s="1" customFormat="1" ht="14.25" customHeight="1" x14ac:dyDescent="0.25">
      <c r="B274" s="7"/>
      <c r="C274" s="43"/>
      <c r="D274" s="62"/>
      <c r="E274" s="64"/>
      <c r="F274" s="64"/>
      <c r="G274" s="9"/>
      <c r="H274" s="9"/>
      <c r="I274" s="10"/>
      <c r="J274"/>
    </row>
    <row r="275" spans="2:10" s="1" customFormat="1" ht="14.25" customHeight="1" x14ac:dyDescent="0.25">
      <c r="B275" s="7"/>
      <c r="C275" s="43"/>
      <c r="D275" s="62"/>
      <c r="E275" s="64"/>
      <c r="F275" s="64"/>
      <c r="G275" s="9"/>
      <c r="H275" s="9"/>
      <c r="I275" s="10"/>
      <c r="J275"/>
    </row>
    <row r="276" spans="2:10" s="1" customFormat="1" ht="14.25" customHeight="1" x14ac:dyDescent="0.25">
      <c r="B276" s="7"/>
      <c r="C276" s="43"/>
      <c r="D276" s="62"/>
      <c r="E276" s="64"/>
      <c r="F276" s="64"/>
      <c r="G276" s="9"/>
      <c r="H276" s="9"/>
      <c r="I276" s="10"/>
      <c r="J276"/>
    </row>
    <row r="277" spans="2:10" s="1" customFormat="1" ht="14.25" customHeight="1" x14ac:dyDescent="0.25">
      <c r="B277" s="7"/>
      <c r="C277" s="43"/>
      <c r="D277" s="62"/>
      <c r="E277" s="65"/>
      <c r="F277" s="65"/>
      <c r="G277" s="9"/>
      <c r="H277" s="9"/>
      <c r="I277" s="10"/>
      <c r="J277"/>
    </row>
    <row r="278" spans="2:10" s="1" customFormat="1" ht="14.25" customHeight="1" x14ac:dyDescent="0.25">
      <c r="B278" s="7"/>
      <c r="C278" s="43"/>
      <c r="D278" s="62"/>
      <c r="E278" s="65"/>
      <c r="F278" s="65"/>
      <c r="G278" s="9"/>
      <c r="H278" s="9"/>
      <c r="I278" s="10"/>
      <c r="J278"/>
    </row>
    <row r="279" spans="2:10" s="1" customFormat="1" ht="14.25" customHeight="1" x14ac:dyDescent="0.25">
      <c r="B279" s="7"/>
      <c r="C279" s="43"/>
      <c r="D279" s="62"/>
      <c r="E279" s="65"/>
      <c r="F279" s="65"/>
      <c r="G279" s="9"/>
      <c r="H279" s="9"/>
      <c r="I279" s="10"/>
      <c r="J279"/>
    </row>
    <row r="280" spans="2:10" s="1" customFormat="1" ht="14.25" customHeight="1" x14ac:dyDescent="0.25">
      <c r="B280" s="7"/>
      <c r="C280" s="43"/>
      <c r="D280" s="62"/>
      <c r="E280" s="65"/>
      <c r="F280" s="65"/>
      <c r="G280" s="9"/>
      <c r="H280" s="9"/>
      <c r="I280" s="10"/>
      <c r="J280"/>
    </row>
    <row r="281" spans="2:10" s="1" customFormat="1" ht="14.25" customHeight="1" x14ac:dyDescent="0.25">
      <c r="B281" s="7"/>
      <c r="C281" s="43"/>
      <c r="D281" s="62"/>
      <c r="E281" s="65"/>
      <c r="F281" s="65"/>
      <c r="G281" s="9"/>
      <c r="H281" s="9"/>
      <c r="I281" s="10"/>
      <c r="J281"/>
    </row>
    <row r="282" spans="2:10" s="1" customFormat="1" ht="14.25" customHeight="1" x14ac:dyDescent="0.25">
      <c r="B282" s="7"/>
      <c r="C282" s="43"/>
      <c r="D282" s="65"/>
      <c r="E282" s="49"/>
      <c r="F282" s="49"/>
      <c r="G282" s="9"/>
      <c r="H282" s="9"/>
      <c r="I282" s="10"/>
      <c r="J282"/>
    </row>
    <row r="283" spans="2:10" s="1" customFormat="1" ht="14.25" customHeight="1" x14ac:dyDescent="0.25">
      <c r="B283" s="7"/>
      <c r="C283" s="43"/>
      <c r="D283" s="65"/>
      <c r="E283" s="49"/>
      <c r="F283" s="49"/>
      <c r="G283" s="9"/>
      <c r="H283" s="9"/>
      <c r="I283" s="10"/>
      <c r="J283"/>
    </row>
    <row r="284" spans="2:10" s="1" customFormat="1" ht="14.25" customHeight="1" x14ac:dyDescent="0.25">
      <c r="B284" s="7"/>
      <c r="C284" s="43"/>
      <c r="D284" s="65"/>
      <c r="E284" s="49"/>
      <c r="F284" s="49"/>
      <c r="G284" s="9"/>
      <c r="H284" s="9"/>
      <c r="I284" s="10"/>
      <c r="J284"/>
    </row>
    <row r="285" spans="2:10" s="1" customFormat="1" ht="14.25" customHeight="1" x14ac:dyDescent="0.25">
      <c r="B285" s="7"/>
      <c r="C285" s="43"/>
      <c r="D285" s="62"/>
      <c r="E285" s="66"/>
      <c r="F285" s="66"/>
      <c r="G285" s="9"/>
      <c r="H285" s="9"/>
      <c r="I285" s="10"/>
      <c r="J285"/>
    </row>
    <row r="286" spans="2:10" s="1" customFormat="1" ht="14.25" customHeight="1" x14ac:dyDescent="0.25">
      <c r="B286" s="7"/>
      <c r="C286" s="8"/>
      <c r="D286" s="63"/>
      <c r="E286" s="9"/>
      <c r="F286" s="9"/>
      <c r="G286" s="9"/>
      <c r="H286" s="9"/>
      <c r="I286" s="10"/>
      <c r="J286"/>
    </row>
    <row r="287" spans="2:10" s="1" customFormat="1" ht="14.25" customHeight="1" x14ac:dyDescent="0.25">
      <c r="B287" s="7"/>
      <c r="C287" s="8"/>
      <c r="D287" s="63"/>
      <c r="E287" s="9"/>
      <c r="F287" s="9"/>
      <c r="G287" s="9"/>
      <c r="H287" s="9"/>
      <c r="I287" s="10"/>
      <c r="J287"/>
    </row>
    <row r="288" spans="2:10" s="1" customFormat="1" x14ac:dyDescent="0.25">
      <c r="B288" s="7"/>
      <c r="C288" s="8"/>
      <c r="D288" s="7"/>
      <c r="E288" s="7"/>
      <c r="F288" s="7"/>
      <c r="G288" s="7"/>
      <c r="H288" s="7"/>
      <c r="I288" s="10"/>
      <c r="J288"/>
    </row>
    <row r="289" spans="2:10" s="1" customFormat="1" x14ac:dyDescent="0.25">
      <c r="B289" s="7"/>
      <c r="C289" s="8"/>
      <c r="D289" s="7"/>
      <c r="E289" s="7"/>
      <c r="F289" s="7"/>
      <c r="G289" s="7"/>
      <c r="H289" s="7"/>
      <c r="I289" s="10"/>
      <c r="J289"/>
    </row>
    <row r="290" spans="2:10" s="1" customFormat="1" x14ac:dyDescent="0.25">
      <c r="B290" s="10"/>
      <c r="C290" s="68"/>
      <c r="D290" s="10"/>
      <c r="E290" s="10"/>
      <c r="F290" s="10"/>
      <c r="G290" s="10"/>
      <c r="H290" s="10"/>
      <c r="I290" s="10"/>
      <c r="J290"/>
    </row>
    <row r="291" spans="2:10" s="1" customFormat="1" x14ac:dyDescent="0.25">
      <c r="B291" s="10"/>
      <c r="C291" s="68"/>
      <c r="D291" s="10"/>
      <c r="E291" s="10"/>
      <c r="F291" s="10"/>
      <c r="G291" s="10"/>
      <c r="H291" s="10"/>
      <c r="I291" s="10"/>
      <c r="J291"/>
    </row>
    <row r="292" spans="2:10" s="1" customFormat="1" x14ac:dyDescent="0.25">
      <c r="B292" s="10"/>
      <c r="C292" s="68"/>
      <c r="D292" s="10"/>
      <c r="E292" s="10"/>
      <c r="F292" s="10"/>
      <c r="G292" s="10"/>
      <c r="H292" s="10"/>
      <c r="I292" s="10"/>
      <c r="J292"/>
    </row>
    <row r="293" spans="2:10" x14ac:dyDescent="0.25">
      <c r="B293" s="10"/>
      <c r="C293" s="68"/>
      <c r="D293" s="10"/>
      <c r="E293" s="10"/>
      <c r="F293" s="10"/>
      <c r="G293" s="10"/>
      <c r="H293" s="10"/>
    </row>
    <row r="294" spans="2:10" x14ac:dyDescent="0.25">
      <c r="B294" s="10"/>
      <c r="C294" s="68"/>
      <c r="D294" s="10"/>
      <c r="E294" s="10"/>
      <c r="F294" s="10"/>
      <c r="G294" s="10"/>
      <c r="H294" s="10"/>
    </row>
    <row r="295" spans="2:10" x14ac:dyDescent="0.25">
      <c r="B295" s="10"/>
      <c r="C295" s="68"/>
      <c r="D295" s="10"/>
      <c r="E295" s="10"/>
      <c r="F295" s="10"/>
      <c r="G295" s="10"/>
      <c r="H295" s="10"/>
    </row>
    <row r="296" spans="2:10" x14ac:dyDescent="0.25">
      <c r="B296" s="10"/>
      <c r="C296" s="68"/>
      <c r="D296" s="10"/>
      <c r="E296" s="10"/>
      <c r="F296" s="10"/>
      <c r="G296" s="10"/>
      <c r="H296" s="10"/>
    </row>
    <row r="297" spans="2:10" x14ac:dyDescent="0.25">
      <c r="B297" s="10"/>
      <c r="C297" s="68"/>
      <c r="D297" s="10"/>
      <c r="E297" s="10"/>
      <c r="F297" s="10"/>
      <c r="G297" s="10"/>
      <c r="H297" s="10"/>
    </row>
    <row r="298" spans="2:10" x14ac:dyDescent="0.25">
      <c r="B298" s="10"/>
      <c r="C298" s="68"/>
      <c r="D298" s="10"/>
      <c r="E298" s="10"/>
      <c r="F298" s="10"/>
      <c r="G298" s="10"/>
      <c r="H298" s="10"/>
    </row>
    <row r="299" spans="2:10" x14ac:dyDescent="0.25">
      <c r="B299" s="10"/>
      <c r="C299" s="68"/>
      <c r="D299" s="10"/>
      <c r="E299" s="10"/>
      <c r="F299" s="10"/>
      <c r="G299" s="10"/>
      <c r="H299" s="10"/>
    </row>
  </sheetData>
  <mergeCells count="8">
    <mergeCell ref="B2:H2"/>
    <mergeCell ref="B3:H3"/>
    <mergeCell ref="B4:H5"/>
    <mergeCell ref="B6:H6"/>
    <mergeCell ref="B9:B10"/>
    <mergeCell ref="C9:C10"/>
    <mergeCell ref="H9:H10"/>
    <mergeCell ref="B7:H7"/>
  </mergeCells>
  <printOptions headings="1" gridLines="1"/>
  <pageMargins left="0.25" right="0.25" top="0.75" bottom="0.75" header="0.3" footer="0.3"/>
  <pageSetup paperSize="9" fitToHeight="8" orientation="landscape" r:id="rId1"/>
  <headerFooter alignWithMargins="0">
    <oddFooter>&amp;L&amp;R&amp;P/&amp;N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Eelarve</vt:lpstr>
    </vt:vector>
  </TitlesOfParts>
  <Company>Deloitte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Vaku</dc:creator>
  <cp:lastModifiedBy>Priit</cp:lastModifiedBy>
  <cp:revision/>
  <cp:lastPrinted>2020-01-22T11:18:35Z</cp:lastPrinted>
  <dcterms:created xsi:type="dcterms:W3CDTF">2008-05-05T07:26:47Z</dcterms:created>
  <dcterms:modified xsi:type="dcterms:W3CDTF">2020-04-09T19:05:38Z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