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avi\Dropbox (Hansakodu)\A CORP\04 PÕHITEGEVUS\02 EHITUS\02 TELLIMUSED\01 PÄRING\02 PILLI\03_P5\11_ATV\"/>
    </mc:Choice>
  </mc:AlternateContent>
  <bookViews>
    <workbookView xWindow="0" yWindow="0" windowWidth="28800" windowHeight="12300"/>
  </bookViews>
  <sheets>
    <sheet name="P5" sheetId="2" r:id="rId1"/>
  </sheets>
  <definedNames>
    <definedName name="_xlnm._FilterDatabase" localSheetId="0" hidden="1">'P5'!$A$7:$Z$293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1" i="2" l="1"/>
  <c r="L245" i="2"/>
  <c r="L244" i="2" l="1"/>
  <c r="C251" i="2" l="1"/>
  <c r="L222" i="2" l="1"/>
  <c r="L221" i="2"/>
  <c r="L220" i="2"/>
  <c r="L217" i="2"/>
  <c r="L213" i="2"/>
  <c r="P251" i="2"/>
  <c r="F251" i="2"/>
  <c r="L211" i="2"/>
  <c r="L209" i="2"/>
  <c r="L208" i="2"/>
  <c r="L207" i="2"/>
  <c r="P72" i="2"/>
  <c r="F72" i="2"/>
  <c r="C72" i="2"/>
  <c r="Y251" i="2" l="1"/>
  <c r="V251" i="2"/>
  <c r="W251" i="2"/>
  <c r="X251" i="2"/>
  <c r="Q251" i="2"/>
  <c r="G251" i="2"/>
  <c r="U251" i="2"/>
  <c r="Y72" i="2"/>
  <c r="V72" i="2"/>
  <c r="Q72" i="2"/>
  <c r="W72" i="2"/>
  <c r="X72" i="2"/>
  <c r="G72" i="2"/>
  <c r="U72" i="2"/>
  <c r="R251" i="2" l="1"/>
  <c r="R72" i="2"/>
  <c r="P214" i="2" l="1"/>
  <c r="F214" i="2"/>
  <c r="C214" i="2"/>
  <c r="P213" i="2"/>
  <c r="F213" i="2"/>
  <c r="C213" i="2"/>
  <c r="V214" i="2" l="1"/>
  <c r="V213" i="2"/>
  <c r="Y214" i="2"/>
  <c r="X214" i="2"/>
  <c r="Q214" i="2"/>
  <c r="W214" i="2"/>
  <c r="G214" i="2"/>
  <c r="U214" i="2"/>
  <c r="Y213" i="2"/>
  <c r="X213" i="2"/>
  <c r="Q213" i="2"/>
  <c r="W213" i="2"/>
  <c r="G213" i="2"/>
  <c r="U213" i="2"/>
  <c r="L225" i="2"/>
  <c r="L229" i="2"/>
  <c r="L230" i="2"/>
  <c r="L231" i="2"/>
  <c r="L232" i="2"/>
  <c r="L241" i="2"/>
  <c r="L242" i="2"/>
  <c r="P250" i="2"/>
  <c r="F250" i="2"/>
  <c r="C250" i="2"/>
  <c r="R214" i="2" l="1"/>
  <c r="R213" i="2"/>
  <c r="Y250" i="2"/>
  <c r="V250" i="2"/>
  <c r="Q250" i="2"/>
  <c r="W250" i="2"/>
  <c r="X250" i="2"/>
  <c r="G250" i="2"/>
  <c r="U250" i="2"/>
  <c r="C9" i="2"/>
  <c r="G9" i="2" s="1"/>
  <c r="F9" i="2"/>
  <c r="P9" i="2"/>
  <c r="C10" i="2"/>
  <c r="F10" i="2"/>
  <c r="P10" i="2"/>
  <c r="C11" i="2"/>
  <c r="F11" i="2"/>
  <c r="P11" i="2"/>
  <c r="V9" i="2" l="1"/>
  <c r="R250" i="2"/>
  <c r="Q9" i="2"/>
  <c r="W9" i="2"/>
  <c r="X10" i="2"/>
  <c r="X11" i="2"/>
  <c r="W10" i="2"/>
  <c r="X9" i="2"/>
  <c r="Q11" i="2"/>
  <c r="G11" i="2"/>
  <c r="U11" i="2"/>
  <c r="W11" i="2"/>
  <c r="V10" i="2"/>
  <c r="Y9" i="2"/>
  <c r="U9" i="2"/>
  <c r="V11" i="2"/>
  <c r="Y10" i="2"/>
  <c r="U10" i="2"/>
  <c r="G10" i="2"/>
  <c r="Q10" i="2"/>
  <c r="Y11" i="2"/>
  <c r="P211" i="2"/>
  <c r="F211" i="2"/>
  <c r="C211" i="2"/>
  <c r="R10" i="2" l="1"/>
  <c r="R11" i="2"/>
  <c r="R9" i="2"/>
  <c r="Y211" i="2"/>
  <c r="V211" i="2"/>
  <c r="Q211" i="2"/>
  <c r="W211" i="2"/>
  <c r="X211" i="2"/>
  <c r="G211" i="2"/>
  <c r="U211" i="2"/>
  <c r="R211" i="2" l="1"/>
  <c r="P209" i="2" l="1"/>
  <c r="F209" i="2"/>
  <c r="C209" i="2"/>
  <c r="P13" i="2"/>
  <c r="F13" i="2"/>
  <c r="C13" i="2"/>
  <c r="G13" i="2" s="1"/>
  <c r="P208" i="2"/>
  <c r="F208" i="2"/>
  <c r="C208" i="2"/>
  <c r="G208" i="2" s="1"/>
  <c r="P12" i="2"/>
  <c r="F12" i="2"/>
  <c r="C12" i="2"/>
  <c r="P207" i="2"/>
  <c r="F207" i="2"/>
  <c r="C207" i="2"/>
  <c r="V209" i="2" l="1"/>
  <c r="Y209" i="2"/>
  <c r="V12" i="2"/>
  <c r="V208" i="2"/>
  <c r="V13" i="2"/>
  <c r="Y207" i="2"/>
  <c r="Y13" i="2"/>
  <c r="V207" i="2"/>
  <c r="W208" i="2"/>
  <c r="X13" i="2"/>
  <c r="U13" i="2"/>
  <c r="Q12" i="2"/>
  <c r="W12" i="2"/>
  <c r="X208" i="2"/>
  <c r="U208" i="2"/>
  <c r="Y208" i="2"/>
  <c r="X207" i="2"/>
  <c r="G12" i="2"/>
  <c r="U12" i="2"/>
  <c r="Y12" i="2"/>
  <c r="Q13" i="2"/>
  <c r="W13" i="2"/>
  <c r="X209" i="2"/>
  <c r="Q207" i="2"/>
  <c r="W207" i="2"/>
  <c r="X12" i="2"/>
  <c r="Q209" i="2"/>
  <c r="W209" i="2"/>
  <c r="G207" i="2"/>
  <c r="U207" i="2"/>
  <c r="Q208" i="2"/>
  <c r="G209" i="2"/>
  <c r="U209" i="2"/>
  <c r="P113" i="2"/>
  <c r="F113" i="2"/>
  <c r="C113" i="2"/>
  <c r="P111" i="2"/>
  <c r="F111" i="2"/>
  <c r="C111" i="2"/>
  <c r="P109" i="2"/>
  <c r="F109" i="2"/>
  <c r="C109" i="2"/>
  <c r="F8" i="2"/>
  <c r="C8" i="2"/>
  <c r="G8" i="2" s="1"/>
  <c r="P108" i="2"/>
  <c r="F108" i="2"/>
  <c r="C108" i="2"/>
  <c r="P106" i="2"/>
  <c r="F106" i="2"/>
  <c r="C106" i="2"/>
  <c r="P105" i="2"/>
  <c r="F105" i="2"/>
  <c r="C105" i="2"/>
  <c r="P103" i="2"/>
  <c r="F103" i="2"/>
  <c r="C103" i="2"/>
  <c r="P102" i="2"/>
  <c r="F102" i="2"/>
  <c r="C102" i="2"/>
  <c r="G102" i="2" s="1"/>
  <c r="P100" i="2"/>
  <c r="F100" i="2"/>
  <c r="C100" i="2"/>
  <c r="G100" i="2" s="1"/>
  <c r="X111" i="2" l="1"/>
  <c r="Y105" i="2"/>
  <c r="R207" i="2"/>
  <c r="R13" i="2"/>
  <c r="R209" i="2"/>
  <c r="R12" i="2"/>
  <c r="R208" i="2"/>
  <c r="X106" i="2"/>
  <c r="Y113" i="2"/>
  <c r="X103" i="2"/>
  <c r="V105" i="2"/>
  <c r="Y108" i="2"/>
  <c r="W109" i="2"/>
  <c r="U111" i="2"/>
  <c r="Y103" i="2"/>
  <c r="V100" i="2"/>
  <c r="X109" i="2"/>
  <c r="V111" i="2"/>
  <c r="Y102" i="2"/>
  <c r="G103" i="2"/>
  <c r="G109" i="2"/>
  <c r="G111" i="2"/>
  <c r="Y111" i="2"/>
  <c r="V113" i="2"/>
  <c r="U109" i="2"/>
  <c r="Y109" i="2"/>
  <c r="Q113" i="2"/>
  <c r="W113" i="2"/>
  <c r="V109" i="2"/>
  <c r="Q111" i="2"/>
  <c r="W111" i="2"/>
  <c r="X113" i="2"/>
  <c r="Q109" i="2"/>
  <c r="G113" i="2"/>
  <c r="U113" i="2"/>
  <c r="V102" i="2"/>
  <c r="U106" i="2"/>
  <c r="U103" i="2"/>
  <c r="V106" i="2"/>
  <c r="W100" i="2"/>
  <c r="X102" i="2"/>
  <c r="U102" i="2"/>
  <c r="V103" i="2"/>
  <c r="G106" i="2"/>
  <c r="Y106" i="2"/>
  <c r="V108" i="2"/>
  <c r="W108" i="2"/>
  <c r="Q106" i="2"/>
  <c r="W106" i="2"/>
  <c r="X108" i="2"/>
  <c r="Q108" i="2"/>
  <c r="G108" i="2"/>
  <c r="U108" i="2"/>
  <c r="Q105" i="2"/>
  <c r="W105" i="2"/>
  <c r="Q103" i="2"/>
  <c r="W103" i="2"/>
  <c r="X105" i="2"/>
  <c r="G105" i="2"/>
  <c r="U105" i="2"/>
  <c r="X100" i="2"/>
  <c r="U100" i="2"/>
  <c r="Y100" i="2"/>
  <c r="Q102" i="2"/>
  <c r="W102" i="2"/>
  <c r="Q100" i="2"/>
  <c r="R111" i="2" l="1"/>
  <c r="R113" i="2"/>
  <c r="R109" i="2"/>
  <c r="R102" i="2"/>
  <c r="R106" i="2"/>
  <c r="R103" i="2"/>
  <c r="R108" i="2"/>
  <c r="R105" i="2"/>
  <c r="R100" i="2"/>
  <c r="P114" i="2" l="1"/>
  <c r="F114" i="2"/>
  <c r="C115" i="2"/>
  <c r="P112" i="2"/>
  <c r="F112" i="2"/>
  <c r="C114" i="2"/>
  <c r="P110" i="2"/>
  <c r="F110" i="2"/>
  <c r="C112" i="2"/>
  <c r="G112" i="2" l="1"/>
  <c r="Q114" i="2"/>
  <c r="Q112" i="2"/>
  <c r="G114" i="2"/>
  <c r="P104" i="2" l="1"/>
  <c r="F104" i="2"/>
  <c r="C107" i="2"/>
  <c r="P194" i="2" l="1"/>
  <c r="F194" i="2"/>
  <c r="C195" i="2"/>
  <c r="P176" i="2"/>
  <c r="F176" i="2"/>
  <c r="C177" i="2"/>
  <c r="P8" i="2"/>
  <c r="P175" i="2"/>
  <c r="F175" i="2"/>
  <c r="C176" i="2"/>
  <c r="C15" i="2"/>
  <c r="G176" i="2" l="1"/>
  <c r="Q176" i="2"/>
  <c r="Q8" i="2"/>
  <c r="P261" i="2"/>
  <c r="F261" i="2"/>
  <c r="C261" i="2"/>
  <c r="Q261" i="2" l="1"/>
  <c r="G261" i="2"/>
  <c r="R6" i="2"/>
  <c r="P18" i="2" l="1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6" i="2"/>
  <c r="P73" i="2"/>
  <c r="P75" i="2"/>
  <c r="P74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1" i="2"/>
  <c r="P107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5" i="2"/>
  <c r="P196" i="2"/>
  <c r="P197" i="2"/>
  <c r="P198" i="2"/>
  <c r="P199" i="2"/>
  <c r="P200" i="2"/>
  <c r="P201" i="2"/>
  <c r="P202" i="2"/>
  <c r="P203" i="2"/>
  <c r="P204" i="2"/>
  <c r="P206" i="2"/>
  <c r="P14" i="2"/>
  <c r="P205" i="2"/>
  <c r="P210" i="2"/>
  <c r="P212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2" i="2"/>
  <c r="P253" i="2"/>
  <c r="P254" i="2"/>
  <c r="P255" i="2"/>
  <c r="P256" i="2"/>
  <c r="P257" i="2"/>
  <c r="P258" i="2"/>
  <c r="P259" i="2"/>
  <c r="P260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15" i="2"/>
  <c r="P16" i="2"/>
  <c r="P17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6" i="2"/>
  <c r="F73" i="2"/>
  <c r="F75" i="2"/>
  <c r="F74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1" i="2"/>
  <c r="F107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5" i="2"/>
  <c r="F196" i="2"/>
  <c r="F197" i="2"/>
  <c r="F198" i="2"/>
  <c r="F199" i="2"/>
  <c r="F200" i="2"/>
  <c r="F201" i="2"/>
  <c r="F202" i="2"/>
  <c r="F203" i="2"/>
  <c r="F204" i="2"/>
  <c r="F206" i="2"/>
  <c r="F14" i="2"/>
  <c r="F205" i="2"/>
  <c r="F210" i="2"/>
  <c r="F212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2" i="2"/>
  <c r="F253" i="2"/>
  <c r="F254" i="2"/>
  <c r="F255" i="2"/>
  <c r="F256" i="2"/>
  <c r="F257" i="2"/>
  <c r="F258" i="2"/>
  <c r="F259" i="2"/>
  <c r="F260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15" i="2"/>
  <c r="F16" i="2"/>
  <c r="S6" i="2"/>
  <c r="E6" i="2" l="1"/>
  <c r="G6" i="2"/>
  <c r="J6" i="2"/>
  <c r="K6" i="2"/>
  <c r="L6" i="2"/>
  <c r="M6" i="2"/>
  <c r="N6" i="2"/>
  <c r="O6" i="2"/>
  <c r="P6" i="2"/>
  <c r="Q6" i="2"/>
  <c r="D6" i="2"/>
  <c r="C206" i="2" l="1"/>
  <c r="C17" i="2" l="1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6" i="2"/>
  <c r="C73" i="2"/>
  <c r="C75" i="2"/>
  <c r="C74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1" i="2"/>
  <c r="C104" i="2"/>
  <c r="C110" i="2"/>
  <c r="C116" i="2"/>
  <c r="Q115" i="2" s="1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40" i="2"/>
  <c r="C139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7" i="2"/>
  <c r="C166" i="2"/>
  <c r="C168" i="2"/>
  <c r="C169" i="2"/>
  <c r="C170" i="2"/>
  <c r="C171" i="2"/>
  <c r="C178" i="2"/>
  <c r="Q177" i="2" s="1"/>
  <c r="C172" i="2"/>
  <c r="C173" i="2"/>
  <c r="C174" i="2"/>
  <c r="C175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6" i="2"/>
  <c r="Q195" i="2" s="1"/>
  <c r="C197" i="2"/>
  <c r="C198" i="2"/>
  <c r="C199" i="2"/>
  <c r="C200" i="2"/>
  <c r="C201" i="2"/>
  <c r="C202" i="2"/>
  <c r="C203" i="2"/>
  <c r="C204" i="2"/>
  <c r="C14" i="2"/>
  <c r="Q206" i="2" s="1"/>
  <c r="C205" i="2"/>
  <c r="C210" i="2"/>
  <c r="C212" i="2"/>
  <c r="C215" i="2"/>
  <c r="Q215" i="2" s="1"/>
  <c r="C216" i="2"/>
  <c r="Q216" i="2" s="1"/>
  <c r="C217" i="2"/>
  <c r="Q217" i="2" s="1"/>
  <c r="C218" i="2"/>
  <c r="Q218" i="2" s="1"/>
  <c r="C219" i="2"/>
  <c r="Q219" i="2" s="1"/>
  <c r="C220" i="2"/>
  <c r="Q220" i="2" s="1"/>
  <c r="C221" i="2"/>
  <c r="Q221" i="2" s="1"/>
  <c r="C222" i="2"/>
  <c r="Q222" i="2" s="1"/>
  <c r="C223" i="2"/>
  <c r="Q223" i="2" s="1"/>
  <c r="C224" i="2"/>
  <c r="Q224" i="2" s="1"/>
  <c r="C225" i="2"/>
  <c r="Q225" i="2" s="1"/>
  <c r="C226" i="2"/>
  <c r="Q226" i="2" s="1"/>
  <c r="C227" i="2"/>
  <c r="Q227" i="2" s="1"/>
  <c r="C228" i="2"/>
  <c r="Q228" i="2" s="1"/>
  <c r="C230" i="2"/>
  <c r="Q230" i="2" s="1"/>
  <c r="C231" i="2"/>
  <c r="Q231" i="2" s="1"/>
  <c r="C232" i="2"/>
  <c r="Q232" i="2" s="1"/>
  <c r="C229" i="2"/>
  <c r="Q229" i="2" s="1"/>
  <c r="C233" i="2"/>
  <c r="Q233" i="2" s="1"/>
  <c r="C234" i="2"/>
  <c r="Q234" i="2" s="1"/>
  <c r="C235" i="2"/>
  <c r="Q235" i="2" s="1"/>
  <c r="C236" i="2"/>
  <c r="Q236" i="2" s="1"/>
  <c r="C237" i="2"/>
  <c r="Q237" i="2" s="1"/>
  <c r="C238" i="2"/>
  <c r="Q238" i="2" s="1"/>
  <c r="C239" i="2"/>
  <c r="Q239" i="2" s="1"/>
  <c r="C240" i="2"/>
  <c r="Q240" i="2" s="1"/>
  <c r="C241" i="2"/>
  <c r="Q241" i="2" s="1"/>
  <c r="C242" i="2"/>
  <c r="Q242" i="2" s="1"/>
  <c r="C243" i="2"/>
  <c r="Q243" i="2" s="1"/>
  <c r="C244" i="2"/>
  <c r="Q244" i="2" s="1"/>
  <c r="C245" i="2"/>
  <c r="Q245" i="2" s="1"/>
  <c r="C246" i="2"/>
  <c r="Q246" i="2" s="1"/>
  <c r="C247" i="2"/>
  <c r="Q247" i="2" s="1"/>
  <c r="C248" i="2"/>
  <c r="Q248" i="2" s="1"/>
  <c r="C249" i="2"/>
  <c r="Q249" i="2" s="1"/>
  <c r="C252" i="2"/>
  <c r="Q252" i="2" s="1"/>
  <c r="C253" i="2"/>
  <c r="Q253" i="2" s="1"/>
  <c r="C254" i="2"/>
  <c r="Q254" i="2" s="1"/>
  <c r="C255" i="2"/>
  <c r="Q255" i="2" s="1"/>
  <c r="C256" i="2"/>
  <c r="Q256" i="2" s="1"/>
  <c r="C257" i="2"/>
  <c r="Q257" i="2" s="1"/>
  <c r="C258" i="2"/>
  <c r="Q258" i="2" s="1"/>
  <c r="C259" i="2"/>
  <c r="Q259" i="2" s="1"/>
  <c r="C260" i="2"/>
  <c r="Q260" i="2" s="1"/>
  <c r="C262" i="2"/>
  <c r="Q262" i="2" s="1"/>
  <c r="C263" i="2"/>
  <c r="Q263" i="2" s="1"/>
  <c r="C264" i="2"/>
  <c r="Q264" i="2" s="1"/>
  <c r="C265" i="2"/>
  <c r="Q265" i="2" s="1"/>
  <c r="C266" i="2"/>
  <c r="Q266" i="2" s="1"/>
  <c r="C267" i="2"/>
  <c r="Q267" i="2" s="1"/>
  <c r="C268" i="2"/>
  <c r="Q268" i="2" s="1"/>
  <c r="C269" i="2"/>
  <c r="Q269" i="2" s="1"/>
  <c r="C270" i="2"/>
  <c r="Q270" i="2" s="1"/>
  <c r="C271" i="2"/>
  <c r="Q271" i="2" s="1"/>
  <c r="C272" i="2"/>
  <c r="Q272" i="2" s="1"/>
  <c r="C273" i="2"/>
  <c r="Q273" i="2" s="1"/>
  <c r="C274" i="2"/>
  <c r="Q274" i="2" s="1"/>
  <c r="C275" i="2"/>
  <c r="Q275" i="2" s="1"/>
  <c r="C276" i="2"/>
  <c r="Q276" i="2" s="1"/>
  <c r="C277" i="2"/>
  <c r="Q277" i="2" s="1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16" i="2"/>
  <c r="Q203" i="2" l="1"/>
  <c r="Q199" i="2"/>
  <c r="Q190" i="2"/>
  <c r="Q186" i="2"/>
  <c r="Q182" i="2"/>
  <c r="Q178" i="2"/>
  <c r="Q168" i="2"/>
  <c r="Q164" i="2"/>
  <c r="Q160" i="2"/>
  <c r="Q156" i="2"/>
  <c r="Q152" i="2"/>
  <c r="Q148" i="2"/>
  <c r="Q144" i="2"/>
  <c r="Q136" i="2"/>
  <c r="Q132" i="2"/>
  <c r="Q128" i="2"/>
  <c r="Q124" i="2"/>
  <c r="Q120" i="2"/>
  <c r="Q116" i="2"/>
  <c r="Q99" i="2"/>
  <c r="Q95" i="2"/>
  <c r="Q91" i="2"/>
  <c r="Q87" i="2"/>
  <c r="Q83" i="2"/>
  <c r="Q79" i="2"/>
  <c r="Q75" i="2"/>
  <c r="Q70" i="2"/>
  <c r="Q66" i="2"/>
  <c r="Q62" i="2"/>
  <c r="Q58" i="2"/>
  <c r="Q54" i="2"/>
  <c r="Q50" i="2"/>
  <c r="Q46" i="2"/>
  <c r="Q42" i="2"/>
  <c r="Q38" i="2"/>
  <c r="Q34" i="2"/>
  <c r="Q30" i="2"/>
  <c r="Q26" i="2"/>
  <c r="Q22" i="2"/>
  <c r="Q18" i="2"/>
  <c r="Q139" i="2"/>
  <c r="Q212" i="2"/>
  <c r="Q14" i="2"/>
  <c r="Q201" i="2"/>
  <c r="Q197" i="2"/>
  <c r="Q192" i="2"/>
  <c r="Q188" i="2"/>
  <c r="Q184" i="2"/>
  <c r="Q180" i="2"/>
  <c r="Q165" i="2"/>
  <c r="Q171" i="2"/>
  <c r="Q140" i="2"/>
  <c r="Q167" i="2"/>
  <c r="Q138" i="2"/>
  <c r="Q173" i="2"/>
  <c r="Q170" i="2"/>
  <c r="Q162" i="2"/>
  <c r="Q158" i="2"/>
  <c r="Q154" i="2"/>
  <c r="Q150" i="2"/>
  <c r="Q146" i="2"/>
  <c r="Q142" i="2"/>
  <c r="Q134" i="2"/>
  <c r="Q130" i="2"/>
  <c r="Q126" i="2"/>
  <c r="Q122" i="2"/>
  <c r="Q118" i="2"/>
  <c r="Q97" i="2"/>
  <c r="Q93" i="2"/>
  <c r="Q89" i="2"/>
  <c r="Q85" i="2"/>
  <c r="Q81" i="2"/>
  <c r="Q77" i="2"/>
  <c r="Q76" i="2"/>
  <c r="Q68" i="2"/>
  <c r="Q64" i="2"/>
  <c r="Q60" i="2"/>
  <c r="Q56" i="2"/>
  <c r="Q52" i="2"/>
  <c r="Q48" i="2"/>
  <c r="Q44" i="2"/>
  <c r="Q40" i="2"/>
  <c r="Q36" i="2"/>
  <c r="Q32" i="2"/>
  <c r="Q28" i="2"/>
  <c r="Q24" i="2"/>
  <c r="Q20" i="2"/>
  <c r="Q205" i="2"/>
  <c r="Q202" i="2"/>
  <c r="Q198" i="2"/>
  <c r="Q193" i="2"/>
  <c r="Q194" i="2"/>
  <c r="G194" i="2"/>
  <c r="Q189" i="2"/>
  <c r="Q185" i="2"/>
  <c r="Q181" i="2"/>
  <c r="Q174" i="2"/>
  <c r="Q175" i="2"/>
  <c r="G175" i="2"/>
  <c r="Q163" i="2"/>
  <c r="Q159" i="2"/>
  <c r="Q155" i="2"/>
  <c r="Q151" i="2"/>
  <c r="Q147" i="2"/>
  <c r="Q143" i="2"/>
  <c r="Q135" i="2"/>
  <c r="Q131" i="2"/>
  <c r="Q127" i="2"/>
  <c r="Q123" i="2"/>
  <c r="Q119" i="2"/>
  <c r="Q98" i="2"/>
  <c r="Q94" i="2"/>
  <c r="Q90" i="2"/>
  <c r="Q86" i="2"/>
  <c r="Q82" i="2"/>
  <c r="Q78" i="2"/>
  <c r="Q73" i="2"/>
  <c r="Q69" i="2"/>
  <c r="Q65" i="2"/>
  <c r="Q61" i="2"/>
  <c r="Q57" i="2"/>
  <c r="Q53" i="2"/>
  <c r="Q49" i="2"/>
  <c r="Q45" i="2"/>
  <c r="Q41" i="2"/>
  <c r="Q37" i="2"/>
  <c r="Q33" i="2"/>
  <c r="Q29" i="2"/>
  <c r="Q25" i="2"/>
  <c r="Q21" i="2"/>
  <c r="Q107" i="2"/>
  <c r="Q110" i="2"/>
  <c r="G110" i="2"/>
  <c r="Q200" i="2"/>
  <c r="Q196" i="2"/>
  <c r="Q191" i="2"/>
  <c r="Q187" i="2"/>
  <c r="Q183" i="2"/>
  <c r="Q179" i="2"/>
  <c r="Q172" i="2"/>
  <c r="Q169" i="2"/>
  <c r="Q166" i="2"/>
  <c r="Q161" i="2"/>
  <c r="Q157" i="2"/>
  <c r="Q153" i="2"/>
  <c r="Q149" i="2"/>
  <c r="Q145" i="2"/>
  <c r="Q141" i="2"/>
  <c r="Q137" i="2"/>
  <c r="Q133" i="2"/>
  <c r="Q129" i="2"/>
  <c r="Q125" i="2"/>
  <c r="Q121" i="2"/>
  <c r="Q117" i="2"/>
  <c r="Q101" i="2"/>
  <c r="G104" i="2"/>
  <c r="Q104" i="2"/>
  <c r="Q96" i="2"/>
  <c r="Q92" i="2"/>
  <c r="Q88" i="2"/>
  <c r="Q84" i="2"/>
  <c r="Q80" i="2"/>
  <c r="Q74" i="2"/>
  <c r="Q71" i="2"/>
  <c r="Q67" i="2"/>
  <c r="Q63" i="2"/>
  <c r="Q59" i="2"/>
  <c r="Q55" i="2"/>
  <c r="Q51" i="2"/>
  <c r="Q47" i="2"/>
  <c r="Q43" i="2"/>
  <c r="Q39" i="2"/>
  <c r="Q35" i="2"/>
  <c r="Q31" i="2"/>
  <c r="Q27" i="2"/>
  <c r="Q23" i="2"/>
  <c r="Q19" i="2"/>
  <c r="G204" i="2"/>
  <c r="Q210" i="2"/>
  <c r="Q204" i="2"/>
  <c r="X15" i="2"/>
  <c r="Y15" i="2"/>
  <c r="W15" i="2"/>
  <c r="V15" i="2"/>
  <c r="Q17" i="2"/>
  <c r="Y17" i="2"/>
  <c r="W17" i="2"/>
  <c r="U17" i="2"/>
  <c r="X17" i="2"/>
  <c r="V17" i="2"/>
  <c r="Q16" i="2"/>
  <c r="Y16" i="2"/>
  <c r="X16" i="2"/>
  <c r="W16" i="2"/>
  <c r="U16" i="2"/>
  <c r="Y18" i="2"/>
  <c r="X18" i="2"/>
  <c r="V18" i="2"/>
  <c r="W18" i="2"/>
  <c r="Q15" i="2"/>
  <c r="W19" i="2"/>
  <c r="Y19" i="2"/>
  <c r="X19" i="2"/>
  <c r="Q288" i="2"/>
  <c r="Y288" i="2"/>
  <c r="X288" i="2"/>
  <c r="U288" i="2"/>
  <c r="W288" i="2"/>
  <c r="Q280" i="2"/>
  <c r="X280" i="2"/>
  <c r="V280" i="2"/>
  <c r="U280" i="2"/>
  <c r="Y280" i="2"/>
  <c r="W280" i="2"/>
  <c r="Q291" i="2"/>
  <c r="X291" i="2"/>
  <c r="W291" i="2"/>
  <c r="U291" i="2"/>
  <c r="Y291" i="2"/>
  <c r="Q287" i="2"/>
  <c r="W287" i="2"/>
  <c r="U287" i="2"/>
  <c r="X287" i="2"/>
  <c r="Y287" i="2"/>
  <c r="Q283" i="2"/>
  <c r="W283" i="2"/>
  <c r="U283" i="2"/>
  <c r="Y283" i="2"/>
  <c r="X283" i="2"/>
  <c r="Q279" i="2"/>
  <c r="U279" i="2"/>
  <c r="Y279" i="2"/>
  <c r="X279" i="2"/>
  <c r="W279" i="2"/>
  <c r="V279" i="2"/>
  <c r="Q286" i="2"/>
  <c r="W286" i="2"/>
  <c r="Y286" i="2"/>
  <c r="X286" i="2"/>
  <c r="U286" i="2"/>
  <c r="Q278" i="2"/>
  <c r="W278" i="2"/>
  <c r="Y278" i="2"/>
  <c r="V278" i="2"/>
  <c r="X278" i="2"/>
  <c r="U278" i="2"/>
  <c r="Q290" i="2"/>
  <c r="X290" i="2"/>
  <c r="W290" i="2"/>
  <c r="U290" i="2"/>
  <c r="Y290" i="2"/>
  <c r="Q282" i="2"/>
  <c r="W282" i="2"/>
  <c r="X282" i="2"/>
  <c r="U282" i="2"/>
  <c r="Y282" i="2"/>
  <c r="Y293" i="2"/>
  <c r="W293" i="2"/>
  <c r="X293" i="2"/>
  <c r="U293" i="2"/>
  <c r="Q289" i="2"/>
  <c r="W289" i="2"/>
  <c r="X289" i="2"/>
  <c r="V289" i="2"/>
  <c r="Y289" i="2"/>
  <c r="Q285" i="2"/>
  <c r="X285" i="2"/>
  <c r="W285" i="2"/>
  <c r="U285" i="2"/>
  <c r="Y285" i="2"/>
  <c r="Q281" i="2"/>
  <c r="V281" i="2"/>
  <c r="Y281" i="2"/>
  <c r="W281" i="2"/>
  <c r="X281" i="2"/>
  <c r="Q292" i="2"/>
  <c r="Y292" i="2"/>
  <c r="X292" i="2"/>
  <c r="U292" i="2"/>
  <c r="W292" i="2"/>
  <c r="Q284" i="2"/>
  <c r="Y284" i="2"/>
  <c r="X284" i="2"/>
  <c r="W284" i="2"/>
  <c r="U284" i="2"/>
  <c r="Y277" i="2"/>
  <c r="U277" i="2"/>
  <c r="W277" i="2"/>
  <c r="X277" i="2"/>
  <c r="U187" i="2"/>
  <c r="Y187" i="2"/>
  <c r="V187" i="2"/>
  <c r="Q293" i="2"/>
  <c r="X276" i="2"/>
  <c r="Y276" i="2"/>
  <c r="W276" i="2"/>
  <c r="U276" i="2"/>
  <c r="X272" i="2"/>
  <c r="Y272" i="2"/>
  <c r="W272" i="2"/>
  <c r="U260" i="2"/>
  <c r="X260" i="2"/>
  <c r="Y260" i="2"/>
  <c r="W260" i="2"/>
  <c r="U246" i="2"/>
  <c r="X246" i="2"/>
  <c r="Y246" i="2"/>
  <c r="W246" i="2"/>
  <c r="X234" i="2"/>
  <c r="Y234" i="2"/>
  <c r="W234" i="2"/>
  <c r="U222" i="2"/>
  <c r="Y222" i="2"/>
  <c r="X222" i="2"/>
  <c r="U14" i="2"/>
  <c r="X14" i="2"/>
  <c r="W14" i="2"/>
  <c r="Y14" i="2"/>
  <c r="U194" i="2"/>
  <c r="W194" i="2"/>
  <c r="X194" i="2"/>
  <c r="Y194" i="2"/>
  <c r="X181" i="2"/>
  <c r="Y181" i="2"/>
  <c r="W181" i="2"/>
  <c r="U169" i="2"/>
  <c r="W169" i="2"/>
  <c r="Y169" i="2"/>
  <c r="U161" i="2"/>
  <c r="W161" i="2"/>
  <c r="X161" i="2"/>
  <c r="Y161" i="2"/>
  <c r="Y145" i="2"/>
  <c r="W145" i="2"/>
  <c r="X145" i="2"/>
  <c r="U133" i="2"/>
  <c r="W133" i="2"/>
  <c r="Y133" i="2"/>
  <c r="X133" i="2"/>
  <c r="U124" i="2"/>
  <c r="Y124" i="2"/>
  <c r="X124" i="2"/>
  <c r="U112" i="2"/>
  <c r="X112" i="2"/>
  <c r="W112" i="2"/>
  <c r="Y112" i="2"/>
  <c r="X88" i="2"/>
  <c r="Y88" i="2"/>
  <c r="W88" i="2"/>
  <c r="U80" i="2"/>
  <c r="X80" i="2"/>
  <c r="Y80" i="2"/>
  <c r="V71" i="2"/>
  <c r="U71" i="2"/>
  <c r="X71" i="2"/>
  <c r="Y71" i="2"/>
  <c r="U59" i="2"/>
  <c r="X59" i="2"/>
  <c r="Y59" i="2"/>
  <c r="U47" i="2"/>
  <c r="W47" i="2"/>
  <c r="Y47" i="2"/>
  <c r="X47" i="2"/>
  <c r="U35" i="2"/>
  <c r="X35" i="2"/>
  <c r="Y35" i="2"/>
  <c r="V23" i="2"/>
  <c r="U23" i="2"/>
  <c r="Y23" i="2"/>
  <c r="X23" i="2"/>
  <c r="W23" i="2"/>
  <c r="U275" i="2"/>
  <c r="W275" i="2"/>
  <c r="X275" i="2"/>
  <c r="Y275" i="2"/>
  <c r="W271" i="2"/>
  <c r="X271" i="2"/>
  <c r="Y271" i="2"/>
  <c r="U267" i="2"/>
  <c r="W267" i="2"/>
  <c r="X267" i="2"/>
  <c r="Y267" i="2"/>
  <c r="W263" i="2"/>
  <c r="X263" i="2"/>
  <c r="Y263" i="2"/>
  <c r="U259" i="2"/>
  <c r="W259" i="2"/>
  <c r="X259" i="2"/>
  <c r="Y259" i="2"/>
  <c r="U255" i="2"/>
  <c r="W255" i="2"/>
  <c r="X255" i="2"/>
  <c r="Y255" i="2"/>
  <c r="U249" i="2"/>
  <c r="W249" i="2"/>
  <c r="X249" i="2"/>
  <c r="Y249" i="2"/>
  <c r="U245" i="2"/>
  <c r="W245" i="2"/>
  <c r="X245" i="2"/>
  <c r="Y245" i="2"/>
  <c r="U241" i="2"/>
  <c r="W241" i="2"/>
  <c r="X241" i="2"/>
  <c r="Y241" i="2"/>
  <c r="U237" i="2"/>
  <c r="W237" i="2"/>
  <c r="X237" i="2"/>
  <c r="Y237" i="2"/>
  <c r="U233" i="2"/>
  <c r="X233" i="2"/>
  <c r="Y233" i="2"/>
  <c r="U229" i="2"/>
  <c r="W229" i="2"/>
  <c r="X229" i="2"/>
  <c r="Y229" i="2"/>
  <c r="U225" i="2"/>
  <c r="Y225" i="2"/>
  <c r="W225" i="2"/>
  <c r="X225" i="2"/>
  <c r="V221" i="2"/>
  <c r="U221" i="2"/>
  <c r="X221" i="2"/>
  <c r="Y221" i="2"/>
  <c r="U217" i="2"/>
  <c r="X217" i="2"/>
  <c r="Y217" i="2"/>
  <c r="U212" i="2"/>
  <c r="W212" i="2"/>
  <c r="Y212" i="2"/>
  <c r="X212" i="2"/>
  <c r="U206" i="2"/>
  <c r="Y206" i="2"/>
  <c r="X206" i="2"/>
  <c r="U201" i="2"/>
  <c r="X201" i="2"/>
  <c r="Y201" i="2"/>
  <c r="W201" i="2"/>
  <c r="U197" i="2"/>
  <c r="W197" i="2"/>
  <c r="X197" i="2"/>
  <c r="Y197" i="2"/>
  <c r="U193" i="2"/>
  <c r="W193" i="2"/>
  <c r="Y193" i="2"/>
  <c r="U189" i="2"/>
  <c r="X189" i="2"/>
  <c r="Y189" i="2"/>
  <c r="U184" i="2"/>
  <c r="Y184" i="2"/>
  <c r="U180" i="2"/>
  <c r="W180" i="2"/>
  <c r="Y180" i="2"/>
  <c r="V176" i="2"/>
  <c r="U176" i="2"/>
  <c r="W176" i="2"/>
  <c r="U172" i="2"/>
  <c r="Y172" i="2"/>
  <c r="U168" i="2"/>
  <c r="W168" i="2"/>
  <c r="U164" i="2"/>
  <c r="W164" i="2"/>
  <c r="Y164" i="2"/>
  <c r="V159" i="2"/>
  <c r="U159" i="2"/>
  <c r="W159" i="2"/>
  <c r="U156" i="2"/>
  <c r="W156" i="2"/>
  <c r="X156" i="2"/>
  <c r="Y156" i="2"/>
  <c r="U151" i="2"/>
  <c r="Y151" i="2"/>
  <c r="X151" i="2"/>
  <c r="U148" i="2"/>
  <c r="Y148" i="2"/>
  <c r="X148" i="2"/>
  <c r="X144" i="2"/>
  <c r="Y144" i="2"/>
  <c r="W144" i="2"/>
  <c r="U140" i="2"/>
  <c r="X140" i="2"/>
  <c r="Y140" i="2"/>
  <c r="W140" i="2"/>
  <c r="U136" i="2"/>
  <c r="W136" i="2"/>
  <c r="X136" i="2"/>
  <c r="Y136" i="2"/>
  <c r="U132" i="2"/>
  <c r="W132" i="2"/>
  <c r="Y132" i="2"/>
  <c r="X132" i="2"/>
  <c r="U128" i="2"/>
  <c r="X128" i="2"/>
  <c r="W128" i="2"/>
  <c r="Y128" i="2"/>
  <c r="U125" i="2"/>
  <c r="X125" i="2"/>
  <c r="Y125" i="2"/>
  <c r="U120" i="2"/>
  <c r="X120" i="2"/>
  <c r="W120" i="2"/>
  <c r="Y120" i="2"/>
  <c r="X116" i="2"/>
  <c r="Y116" i="2"/>
  <c r="U110" i="2"/>
  <c r="Y110" i="2"/>
  <c r="W110" i="2"/>
  <c r="X110" i="2"/>
  <c r="U99" i="2"/>
  <c r="X99" i="2"/>
  <c r="W99" i="2"/>
  <c r="Y99" i="2"/>
  <c r="U95" i="2"/>
  <c r="X95" i="2"/>
  <c r="Y95" i="2"/>
  <c r="W95" i="2"/>
  <c r="U91" i="2"/>
  <c r="W91" i="2"/>
  <c r="Y91" i="2"/>
  <c r="X91" i="2"/>
  <c r="U87" i="2"/>
  <c r="Y87" i="2"/>
  <c r="X87" i="2"/>
  <c r="U83" i="2"/>
  <c r="Y83" i="2"/>
  <c r="X83" i="2"/>
  <c r="U79" i="2"/>
  <c r="Y79" i="2"/>
  <c r="X79" i="2"/>
  <c r="Y75" i="2"/>
  <c r="X75" i="2"/>
  <c r="X70" i="2"/>
  <c r="W70" i="2"/>
  <c r="U70" i="2"/>
  <c r="Y70" i="2"/>
  <c r="V66" i="2"/>
  <c r="U66" i="2"/>
  <c r="Y66" i="2"/>
  <c r="X66" i="2"/>
  <c r="U62" i="2"/>
  <c r="X62" i="2"/>
  <c r="Y62" i="2"/>
  <c r="W62" i="2"/>
  <c r="U58" i="2"/>
  <c r="W58" i="2"/>
  <c r="Y58" i="2"/>
  <c r="X58" i="2"/>
  <c r="W54" i="2"/>
  <c r="U54" i="2"/>
  <c r="Y54" i="2"/>
  <c r="X54" i="2"/>
  <c r="U50" i="2"/>
  <c r="Y50" i="2"/>
  <c r="X50" i="2"/>
  <c r="U46" i="2"/>
  <c r="X46" i="2"/>
  <c r="Y46" i="2"/>
  <c r="U42" i="2"/>
  <c r="Y42" i="2"/>
  <c r="X42" i="2"/>
  <c r="Y38" i="2"/>
  <c r="U38" i="2"/>
  <c r="X38" i="2"/>
  <c r="U34" i="2"/>
  <c r="X34" i="2"/>
  <c r="Y34" i="2"/>
  <c r="U30" i="2"/>
  <c r="X30" i="2"/>
  <c r="Y30" i="2"/>
  <c r="U26" i="2"/>
  <c r="Y26" i="2"/>
  <c r="X26" i="2"/>
  <c r="V22" i="2"/>
  <c r="X22" i="2"/>
  <c r="Y22" i="2"/>
  <c r="U22" i="2"/>
  <c r="W22" i="2"/>
  <c r="U268" i="2"/>
  <c r="X268" i="2"/>
  <c r="Y268" i="2"/>
  <c r="W268" i="2"/>
  <c r="U252" i="2"/>
  <c r="X252" i="2"/>
  <c r="Y252" i="2"/>
  <c r="W252" i="2"/>
  <c r="U238" i="2"/>
  <c r="X238" i="2"/>
  <c r="Y238" i="2"/>
  <c r="V226" i="2"/>
  <c r="U226" i="2"/>
  <c r="X226" i="2"/>
  <c r="Y226" i="2"/>
  <c r="U215" i="2"/>
  <c r="X215" i="2"/>
  <c r="Y215" i="2"/>
  <c r="W215" i="2"/>
  <c r="V198" i="2"/>
  <c r="Y198" i="2"/>
  <c r="X198" i="2"/>
  <c r="U185" i="2"/>
  <c r="Y185" i="2"/>
  <c r="W185" i="2"/>
  <c r="U177" i="2"/>
  <c r="W177" i="2"/>
  <c r="Y177" i="2"/>
  <c r="U160" i="2"/>
  <c r="X160" i="2"/>
  <c r="W160" i="2"/>
  <c r="Y160" i="2"/>
  <c r="U153" i="2"/>
  <c r="X153" i="2"/>
  <c r="Y153" i="2"/>
  <c r="U141" i="2"/>
  <c r="Y141" i="2"/>
  <c r="X141" i="2"/>
  <c r="W141" i="2"/>
  <c r="U129" i="2"/>
  <c r="Y129" i="2"/>
  <c r="X129" i="2"/>
  <c r="U117" i="2"/>
  <c r="Y117" i="2"/>
  <c r="X117" i="2"/>
  <c r="U96" i="2"/>
  <c r="Y96" i="2"/>
  <c r="W96" i="2"/>
  <c r="X96" i="2"/>
  <c r="U84" i="2"/>
  <c r="X84" i="2"/>
  <c r="Y84" i="2"/>
  <c r="U63" i="2"/>
  <c r="Y63" i="2"/>
  <c r="X63" i="2"/>
  <c r="U55" i="2"/>
  <c r="X55" i="2"/>
  <c r="Y55" i="2"/>
  <c r="W55" i="2"/>
  <c r="U43" i="2"/>
  <c r="X43" i="2"/>
  <c r="Y43" i="2"/>
  <c r="U27" i="2"/>
  <c r="W27" i="2"/>
  <c r="X27" i="2"/>
  <c r="Y27" i="2"/>
  <c r="U270" i="2"/>
  <c r="W270" i="2"/>
  <c r="Y270" i="2"/>
  <c r="X270" i="2"/>
  <c r="U262" i="2"/>
  <c r="W262" i="2"/>
  <c r="Y262" i="2"/>
  <c r="X262" i="2"/>
  <c r="U254" i="2"/>
  <c r="W254" i="2"/>
  <c r="X254" i="2"/>
  <c r="Y254" i="2"/>
  <c r="U248" i="2"/>
  <c r="W248" i="2"/>
  <c r="X248" i="2"/>
  <c r="Y248" i="2"/>
  <c r="U244" i="2"/>
  <c r="W244" i="2"/>
  <c r="X244" i="2"/>
  <c r="Y244" i="2"/>
  <c r="U240" i="2"/>
  <c r="X240" i="2"/>
  <c r="Y240" i="2"/>
  <c r="U236" i="2"/>
  <c r="W236" i="2"/>
  <c r="X236" i="2"/>
  <c r="Y236" i="2"/>
  <c r="U232" i="2"/>
  <c r="W232" i="2"/>
  <c r="X232" i="2"/>
  <c r="Y232" i="2"/>
  <c r="U228" i="2"/>
  <c r="Y228" i="2"/>
  <c r="X228" i="2"/>
  <c r="U224" i="2"/>
  <c r="X224" i="2"/>
  <c r="Y224" i="2"/>
  <c r="U220" i="2"/>
  <c r="W220" i="2"/>
  <c r="X220" i="2"/>
  <c r="Y220" i="2"/>
  <c r="V216" i="2"/>
  <c r="U216" i="2"/>
  <c r="X216" i="2"/>
  <c r="Y216" i="2"/>
  <c r="U204" i="2"/>
  <c r="X204" i="2"/>
  <c r="Y204" i="2"/>
  <c r="W204" i="2"/>
  <c r="U200" i="2"/>
  <c r="Y200" i="2"/>
  <c r="X200" i="2"/>
  <c r="U196" i="2"/>
  <c r="Y196" i="2"/>
  <c r="U192" i="2"/>
  <c r="Y192" i="2"/>
  <c r="W192" i="2"/>
  <c r="V188" i="2"/>
  <c r="U188" i="2"/>
  <c r="Y188" i="2"/>
  <c r="U183" i="2"/>
  <c r="Y183" i="2"/>
  <c r="V179" i="2"/>
  <c r="U179" i="2"/>
  <c r="W175" i="2"/>
  <c r="Y175" i="2"/>
  <c r="U175" i="2"/>
  <c r="U171" i="2"/>
  <c r="W167" i="2"/>
  <c r="Y167" i="2"/>
  <c r="U167" i="2"/>
  <c r="U163" i="2"/>
  <c r="W163" i="2"/>
  <c r="V158" i="2"/>
  <c r="U158" i="2"/>
  <c r="Y158" i="2"/>
  <c r="U155" i="2"/>
  <c r="X155" i="2"/>
  <c r="W155" i="2"/>
  <c r="Y155" i="2"/>
  <c r="U152" i="2"/>
  <c r="X152" i="2"/>
  <c r="Y152" i="2"/>
  <c r="U147" i="2"/>
  <c r="X147" i="2"/>
  <c r="Y147" i="2"/>
  <c r="W143" i="2"/>
  <c r="Y143" i="2"/>
  <c r="X143" i="2"/>
  <c r="U139" i="2"/>
  <c r="W139" i="2"/>
  <c r="Y139" i="2"/>
  <c r="X139" i="2"/>
  <c r="Y135" i="2"/>
  <c r="U135" i="2"/>
  <c r="X135" i="2"/>
  <c r="U131" i="2"/>
  <c r="Y131" i="2"/>
  <c r="X131" i="2"/>
  <c r="Y127" i="2"/>
  <c r="X127" i="2"/>
  <c r="U127" i="2"/>
  <c r="U123" i="2"/>
  <c r="X123" i="2"/>
  <c r="Y123" i="2"/>
  <c r="Y119" i="2"/>
  <c r="W119" i="2"/>
  <c r="U119" i="2"/>
  <c r="X119" i="2"/>
  <c r="X115" i="2"/>
  <c r="Y115" i="2"/>
  <c r="W115" i="2"/>
  <c r="X107" i="2"/>
  <c r="Y107" i="2"/>
  <c r="W107" i="2"/>
  <c r="U107" i="2"/>
  <c r="W98" i="2"/>
  <c r="U98" i="2"/>
  <c r="Y98" i="2"/>
  <c r="X98" i="2"/>
  <c r="Y94" i="2"/>
  <c r="X94" i="2"/>
  <c r="U94" i="2"/>
  <c r="X90" i="2"/>
  <c r="W90" i="2"/>
  <c r="Y90" i="2"/>
  <c r="U86" i="2"/>
  <c r="X86" i="2"/>
  <c r="Y86" i="2"/>
  <c r="U82" i="2"/>
  <c r="X82" i="2"/>
  <c r="Y82" i="2"/>
  <c r="U78" i="2"/>
  <c r="X78" i="2"/>
  <c r="W78" i="2"/>
  <c r="Y78" i="2"/>
  <c r="U73" i="2"/>
  <c r="X73" i="2"/>
  <c r="W73" i="2"/>
  <c r="Y73" i="2"/>
  <c r="U69" i="2"/>
  <c r="Y69" i="2"/>
  <c r="W69" i="2"/>
  <c r="X69" i="2"/>
  <c r="U65" i="2"/>
  <c r="Y65" i="2"/>
  <c r="X65" i="2"/>
  <c r="V61" i="2"/>
  <c r="U61" i="2"/>
  <c r="Y61" i="2"/>
  <c r="X61" i="2"/>
  <c r="U57" i="2"/>
  <c r="X57" i="2"/>
  <c r="W57" i="2"/>
  <c r="Y57" i="2"/>
  <c r="U53" i="2"/>
  <c r="X53" i="2"/>
  <c r="W53" i="2"/>
  <c r="Y53" i="2"/>
  <c r="U49" i="2"/>
  <c r="Y49" i="2"/>
  <c r="W49" i="2"/>
  <c r="X49" i="2"/>
  <c r="U45" i="2"/>
  <c r="X45" i="2"/>
  <c r="Y45" i="2"/>
  <c r="W45" i="2"/>
  <c r="U41" i="2"/>
  <c r="X41" i="2"/>
  <c r="Y41" i="2"/>
  <c r="U37" i="2"/>
  <c r="X37" i="2"/>
  <c r="Y37" i="2"/>
  <c r="U33" i="2"/>
  <c r="Y33" i="2"/>
  <c r="X33" i="2"/>
  <c r="U29" i="2"/>
  <c r="Y29" i="2"/>
  <c r="X29" i="2"/>
  <c r="U25" i="2"/>
  <c r="X25" i="2"/>
  <c r="Y25" i="2"/>
  <c r="W25" i="2"/>
  <c r="U21" i="2"/>
  <c r="X21" i="2"/>
  <c r="Y21" i="2"/>
  <c r="X264" i="2"/>
  <c r="Y264" i="2"/>
  <c r="W264" i="2"/>
  <c r="U256" i="2"/>
  <c r="X256" i="2"/>
  <c r="Y256" i="2"/>
  <c r="W256" i="2"/>
  <c r="U242" i="2"/>
  <c r="X242" i="2"/>
  <c r="Y242" i="2"/>
  <c r="W242" i="2"/>
  <c r="U230" i="2"/>
  <c r="X230" i="2"/>
  <c r="Y230" i="2"/>
  <c r="U218" i="2"/>
  <c r="X218" i="2"/>
  <c r="Y218" i="2"/>
  <c r="W218" i="2"/>
  <c r="V202" i="2"/>
  <c r="U202" i="2"/>
  <c r="X202" i="2"/>
  <c r="Y202" i="2"/>
  <c r="U190" i="2"/>
  <c r="W190" i="2"/>
  <c r="Y190" i="2"/>
  <c r="U173" i="2"/>
  <c r="Y173" i="2"/>
  <c r="U165" i="2"/>
  <c r="X165" i="2"/>
  <c r="Y165" i="2"/>
  <c r="W165" i="2"/>
  <c r="U149" i="2"/>
  <c r="X149" i="2"/>
  <c r="Y149" i="2"/>
  <c r="U137" i="2"/>
  <c r="X137" i="2"/>
  <c r="Y137" i="2"/>
  <c r="W137" i="2"/>
  <c r="U121" i="2"/>
  <c r="X121" i="2"/>
  <c r="Y121" i="2"/>
  <c r="U101" i="2"/>
  <c r="Y101" i="2"/>
  <c r="W101" i="2"/>
  <c r="X101" i="2"/>
  <c r="X92" i="2"/>
  <c r="Y92" i="2"/>
  <c r="W92" i="2"/>
  <c r="U74" i="2"/>
  <c r="X74" i="2"/>
  <c r="Y74" i="2"/>
  <c r="U67" i="2"/>
  <c r="X67" i="2"/>
  <c r="W67" i="2"/>
  <c r="Y67" i="2"/>
  <c r="U51" i="2"/>
  <c r="X51" i="2"/>
  <c r="W51" i="2"/>
  <c r="Y51" i="2"/>
  <c r="U39" i="2"/>
  <c r="X39" i="2"/>
  <c r="Y39" i="2"/>
  <c r="U31" i="2"/>
  <c r="X31" i="2"/>
  <c r="Y31" i="2"/>
  <c r="U274" i="2"/>
  <c r="W274" i="2"/>
  <c r="X274" i="2"/>
  <c r="Y274" i="2"/>
  <c r="U266" i="2"/>
  <c r="W266" i="2"/>
  <c r="X266" i="2"/>
  <c r="Y266" i="2"/>
  <c r="U258" i="2"/>
  <c r="W258" i="2"/>
  <c r="X258" i="2"/>
  <c r="Y258" i="2"/>
  <c r="Y273" i="2"/>
  <c r="X273" i="2"/>
  <c r="W273" i="2"/>
  <c r="Y269" i="2"/>
  <c r="U269" i="2"/>
  <c r="W269" i="2"/>
  <c r="X269" i="2"/>
  <c r="Y265" i="2"/>
  <c r="X265" i="2"/>
  <c r="W265" i="2"/>
  <c r="Y261" i="2"/>
  <c r="U261" i="2"/>
  <c r="W261" i="2"/>
  <c r="X261" i="2"/>
  <c r="U257" i="2"/>
  <c r="Y257" i="2"/>
  <c r="X257" i="2"/>
  <c r="W257" i="2"/>
  <c r="Y253" i="2"/>
  <c r="W253" i="2"/>
  <c r="X253" i="2"/>
  <c r="U247" i="2"/>
  <c r="Y247" i="2"/>
  <c r="X247" i="2"/>
  <c r="Y243" i="2"/>
  <c r="X243" i="2"/>
  <c r="U243" i="2"/>
  <c r="U239" i="2"/>
  <c r="Y239" i="2"/>
  <c r="X239" i="2"/>
  <c r="W239" i="2"/>
  <c r="Y235" i="2"/>
  <c r="W235" i="2"/>
  <c r="X235" i="2"/>
  <c r="U231" i="2"/>
  <c r="Y231" i="2"/>
  <c r="X231" i="2"/>
  <c r="X227" i="2"/>
  <c r="U227" i="2"/>
  <c r="Y227" i="2"/>
  <c r="V223" i="2"/>
  <c r="U223" i="2"/>
  <c r="X223" i="2"/>
  <c r="Y223" i="2"/>
  <c r="U219" i="2"/>
  <c r="Y219" i="2"/>
  <c r="X219" i="2"/>
  <c r="U210" i="2"/>
  <c r="Y210" i="2"/>
  <c r="X210" i="2"/>
  <c r="X205" i="2"/>
  <c r="Y205" i="2"/>
  <c r="U205" i="2"/>
  <c r="U203" i="2"/>
  <c r="Y203" i="2"/>
  <c r="X203" i="2"/>
  <c r="U199" i="2"/>
  <c r="X199" i="2"/>
  <c r="Y199" i="2"/>
  <c r="U195" i="2"/>
  <c r="Y195" i="2"/>
  <c r="X195" i="2"/>
  <c r="U191" i="2"/>
  <c r="Y191" i="2"/>
  <c r="W191" i="2"/>
  <c r="U186" i="2"/>
  <c r="X186" i="2"/>
  <c r="Y186" i="2"/>
  <c r="Y182" i="2"/>
  <c r="W182" i="2"/>
  <c r="V178" i="2"/>
  <c r="U178" i="2"/>
  <c r="Y178" i="2"/>
  <c r="V174" i="2"/>
  <c r="U174" i="2"/>
  <c r="W174" i="2"/>
  <c r="Y170" i="2"/>
  <c r="U166" i="2"/>
  <c r="W166" i="2"/>
  <c r="U162" i="2"/>
  <c r="X162" i="2"/>
  <c r="Y162" i="2"/>
  <c r="W162" i="2"/>
  <c r="U157" i="2"/>
  <c r="Y157" i="2"/>
  <c r="X157" i="2"/>
  <c r="U154" i="2"/>
  <c r="Y154" i="2"/>
  <c r="W154" i="2"/>
  <c r="X154" i="2"/>
  <c r="U150" i="2"/>
  <c r="X150" i="2"/>
  <c r="Y150" i="2"/>
  <c r="U146" i="2"/>
  <c r="W146" i="2"/>
  <c r="X146" i="2"/>
  <c r="Y146" i="2"/>
  <c r="U142" i="2"/>
  <c r="W142" i="2"/>
  <c r="X142" i="2"/>
  <c r="Y142" i="2"/>
  <c r="V138" i="2"/>
  <c r="U138" i="2"/>
  <c r="X138" i="2"/>
  <c r="Y138" i="2"/>
  <c r="U134" i="2"/>
  <c r="X134" i="2"/>
  <c r="W134" i="2"/>
  <c r="Y134" i="2"/>
  <c r="X130" i="2"/>
  <c r="Y130" i="2"/>
  <c r="U126" i="2"/>
  <c r="Y126" i="2"/>
  <c r="W126" i="2"/>
  <c r="X126" i="2"/>
  <c r="U122" i="2"/>
  <c r="Y122" i="2"/>
  <c r="W122" i="2"/>
  <c r="X122" i="2"/>
  <c r="U118" i="2"/>
  <c r="X118" i="2"/>
  <c r="Y118" i="2"/>
  <c r="W114" i="2"/>
  <c r="Y114" i="2"/>
  <c r="X114" i="2"/>
  <c r="U104" i="2"/>
  <c r="Y104" i="2"/>
  <c r="X104" i="2"/>
  <c r="U97" i="2"/>
  <c r="X97" i="2"/>
  <c r="W97" i="2"/>
  <c r="Y97" i="2"/>
  <c r="U93" i="2"/>
  <c r="Y93" i="2"/>
  <c r="W93" i="2"/>
  <c r="X93" i="2"/>
  <c r="Y89" i="2"/>
  <c r="W89" i="2"/>
  <c r="X89" i="2"/>
  <c r="Y85" i="2"/>
  <c r="X85" i="2"/>
  <c r="U81" i="2"/>
  <c r="Y81" i="2"/>
  <c r="X81" i="2"/>
  <c r="U77" i="2"/>
  <c r="Y77" i="2"/>
  <c r="X77" i="2"/>
  <c r="U76" i="2"/>
  <c r="Y76" i="2"/>
  <c r="W76" i="2"/>
  <c r="X76" i="2"/>
  <c r="V68" i="2"/>
  <c r="U68" i="2"/>
  <c r="X68" i="2"/>
  <c r="Y68" i="2"/>
  <c r="U64" i="2"/>
  <c r="X64" i="2"/>
  <c r="Y64" i="2"/>
  <c r="U60" i="2"/>
  <c r="Y60" i="2"/>
  <c r="X60" i="2"/>
  <c r="U56" i="2"/>
  <c r="Y56" i="2"/>
  <c r="X56" i="2"/>
  <c r="U52" i="2"/>
  <c r="Y52" i="2"/>
  <c r="W52" i="2"/>
  <c r="X52" i="2"/>
  <c r="U48" i="2"/>
  <c r="X48" i="2"/>
  <c r="W48" i="2"/>
  <c r="Y48" i="2"/>
  <c r="U44" i="2"/>
  <c r="Y44" i="2"/>
  <c r="X44" i="2"/>
  <c r="U40" i="2"/>
  <c r="Y40" i="2"/>
  <c r="X40" i="2"/>
  <c r="U36" i="2"/>
  <c r="Y36" i="2"/>
  <c r="X36" i="2"/>
  <c r="U32" i="2"/>
  <c r="Y32" i="2"/>
  <c r="X32" i="2"/>
  <c r="U28" i="2"/>
  <c r="X28" i="2"/>
  <c r="Y28" i="2"/>
  <c r="U24" i="2"/>
  <c r="X24" i="2"/>
  <c r="Y24" i="2"/>
  <c r="Y20" i="2"/>
  <c r="X20" i="2"/>
  <c r="W20" i="2"/>
  <c r="V190" i="2"/>
  <c r="V181" i="2"/>
  <c r="V173" i="2"/>
  <c r="V137" i="2"/>
  <c r="V133" i="2"/>
  <c r="V129" i="2"/>
  <c r="V124" i="2"/>
  <c r="V112" i="2"/>
  <c r="V101" i="2"/>
  <c r="V92" i="2"/>
  <c r="V84" i="2"/>
  <c r="V80" i="2"/>
  <c r="V67" i="2"/>
  <c r="V63" i="2"/>
  <c r="V51" i="2"/>
  <c r="V47" i="2"/>
  <c r="V43" i="2"/>
  <c r="V39" i="2"/>
  <c r="V35" i="2"/>
  <c r="V27" i="2"/>
  <c r="V263" i="2"/>
  <c r="V255" i="2"/>
  <c r="V249" i="2"/>
  <c r="V245" i="2"/>
  <c r="V241" i="2"/>
  <c r="V237" i="2"/>
  <c r="V233" i="2"/>
  <c r="V225" i="2"/>
  <c r="V217" i="2"/>
  <c r="V212" i="2"/>
  <c r="V206" i="2"/>
  <c r="V201" i="2"/>
  <c r="V197" i="2"/>
  <c r="V193" i="2"/>
  <c r="V189" i="2"/>
  <c r="V184" i="2"/>
  <c r="V180" i="2"/>
  <c r="V156" i="2"/>
  <c r="V151" i="2"/>
  <c r="V132" i="2"/>
  <c r="V128" i="2"/>
  <c r="V125" i="2"/>
  <c r="V120" i="2"/>
  <c r="V99" i="2"/>
  <c r="V87" i="2"/>
  <c r="V83" i="2"/>
  <c r="V79" i="2"/>
  <c r="V62" i="2"/>
  <c r="V42" i="2"/>
  <c r="V38" i="2"/>
  <c r="V34" i="2"/>
  <c r="Y8" i="2"/>
  <c r="V8" i="2"/>
  <c r="X8" i="2"/>
  <c r="W8" i="2"/>
  <c r="V185" i="2"/>
  <c r="V177" i="2"/>
  <c r="V169" i="2"/>
  <c r="V262" i="2"/>
  <c r="V244" i="2"/>
  <c r="V232" i="2"/>
  <c r="V228" i="2"/>
  <c r="V224" i="2"/>
  <c r="V220" i="2"/>
  <c r="V204" i="2"/>
  <c r="V200" i="2"/>
  <c r="V196" i="2"/>
  <c r="V192" i="2"/>
  <c r="V175" i="2"/>
  <c r="V155" i="2"/>
  <c r="V152" i="2"/>
  <c r="V143" i="2"/>
  <c r="V139" i="2"/>
  <c r="V123" i="2"/>
  <c r="V119" i="2"/>
  <c r="V82" i="2"/>
  <c r="V78" i="2"/>
  <c r="V69" i="2"/>
  <c r="V65" i="2"/>
  <c r="V57" i="2"/>
  <c r="V49" i="2"/>
  <c r="V37" i="2"/>
  <c r="V33" i="2"/>
  <c r="V260" i="2"/>
  <c r="V256" i="2"/>
  <c r="V252" i="2"/>
  <c r="V242" i="2"/>
  <c r="V238" i="2"/>
  <c r="V234" i="2"/>
  <c r="V222" i="2"/>
  <c r="V218" i="2"/>
  <c r="V261" i="2"/>
  <c r="V253" i="2"/>
  <c r="V243" i="2"/>
  <c r="V231" i="2"/>
  <c r="V219" i="2"/>
  <c r="V210" i="2"/>
  <c r="V203" i="2"/>
  <c r="V191" i="2"/>
  <c r="V186" i="2"/>
  <c r="V154" i="2"/>
  <c r="V130" i="2"/>
  <c r="V126" i="2"/>
  <c r="V122" i="2"/>
  <c r="V118" i="2"/>
  <c r="V114" i="2"/>
  <c r="V97" i="2"/>
  <c r="V85" i="2"/>
  <c r="V77" i="2"/>
  <c r="V76" i="2"/>
  <c r="V64" i="2"/>
  <c r="V56" i="2"/>
  <c r="V52" i="2"/>
  <c r="V48" i="2"/>
  <c r="V36" i="2"/>
  <c r="V32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6" i="2"/>
  <c r="G73" i="2"/>
  <c r="G75" i="2"/>
  <c r="G74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1" i="2"/>
  <c r="G107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9" i="2"/>
  <c r="G138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6" i="2"/>
  <c r="G165" i="2"/>
  <c r="G167" i="2"/>
  <c r="G168" i="2"/>
  <c r="G169" i="2"/>
  <c r="G170" i="2"/>
  <c r="G177" i="2"/>
  <c r="G171" i="2"/>
  <c r="G172" i="2"/>
  <c r="G173" i="2"/>
  <c r="G174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5" i="2"/>
  <c r="G196" i="2"/>
  <c r="G197" i="2"/>
  <c r="G198" i="2"/>
  <c r="G199" i="2"/>
  <c r="G200" i="2"/>
  <c r="G201" i="2"/>
  <c r="G202" i="2"/>
  <c r="G203" i="2"/>
  <c r="G206" i="2"/>
  <c r="G14" i="2"/>
  <c r="G205" i="2"/>
  <c r="G210" i="2"/>
  <c r="G212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30" i="2"/>
  <c r="G231" i="2"/>
  <c r="G232" i="2"/>
  <c r="G229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2" i="2"/>
  <c r="G253" i="2"/>
  <c r="G254" i="2"/>
  <c r="G255" i="2"/>
  <c r="G256" i="2"/>
  <c r="G257" i="2"/>
  <c r="G258" i="2"/>
  <c r="G259" i="2"/>
  <c r="G260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15" i="2"/>
  <c r="G16" i="2"/>
  <c r="V50" i="2" l="1"/>
  <c r="V86" i="2"/>
  <c r="U85" i="2"/>
  <c r="W79" i="2"/>
  <c r="V70" i="2"/>
  <c r="W28" i="2"/>
  <c r="V41" i="2"/>
  <c r="V98" i="2"/>
  <c r="V16" i="2"/>
  <c r="U15" i="2"/>
  <c r="W56" i="2"/>
  <c r="R112" i="2"/>
  <c r="U170" i="2"/>
  <c r="X190" i="2"/>
  <c r="V163" i="2"/>
  <c r="V166" i="2"/>
  <c r="U114" i="2"/>
  <c r="V104" i="2"/>
  <c r="W85" i="2"/>
  <c r="X187" i="2"/>
  <c r="V19" i="2"/>
  <c r="X182" i="2"/>
  <c r="V24" i="2"/>
  <c r="X192" i="2"/>
  <c r="X184" i="2"/>
  <c r="W129" i="2"/>
  <c r="R129" i="2" s="1"/>
  <c r="U88" i="2"/>
  <c r="W80" i="2"/>
  <c r="W63" i="2"/>
  <c r="W59" i="2"/>
  <c r="V44" i="2"/>
  <c r="W148" i="2"/>
  <c r="V144" i="2"/>
  <c r="V140" i="2"/>
  <c r="R140" i="2" s="1"/>
  <c r="W75" i="2"/>
  <c r="V58" i="2"/>
  <c r="W42" i="2"/>
  <c r="W34" i="2"/>
  <c r="V28" i="2"/>
  <c r="V160" i="2"/>
  <c r="W186" i="2"/>
  <c r="V170" i="2"/>
  <c r="W151" i="2"/>
  <c r="U143" i="2"/>
  <c r="W123" i="2"/>
  <c r="R123" i="2" s="1"/>
  <c r="V115" i="2"/>
  <c r="V94" i="2"/>
  <c r="V73" i="2"/>
  <c r="R69" i="2" s="1"/>
  <c r="V53" i="2"/>
  <c r="R53" i="2" s="1"/>
  <c r="W37" i="2"/>
  <c r="U18" i="2"/>
  <c r="V89" i="2"/>
  <c r="V145" i="2"/>
  <c r="W117" i="2"/>
  <c r="W43" i="2"/>
  <c r="W124" i="2"/>
  <c r="V116" i="2"/>
  <c r="V95" i="2"/>
  <c r="R95" i="2" s="1"/>
  <c r="W83" i="2"/>
  <c r="W38" i="2"/>
  <c r="W30" i="2"/>
  <c r="W149" i="2"/>
  <c r="W74" i="2"/>
  <c r="W35" i="2"/>
  <c r="V171" i="2"/>
  <c r="W152" i="2"/>
  <c r="V148" i="2"/>
  <c r="U144" i="2"/>
  <c r="U19" i="2"/>
  <c r="V167" i="2"/>
  <c r="V135" i="2"/>
  <c r="U115" i="2"/>
  <c r="V107" i="2"/>
  <c r="W86" i="2"/>
  <c r="V29" i="2"/>
  <c r="V25" i="2"/>
  <c r="W172" i="2"/>
  <c r="V141" i="2"/>
  <c r="V59" i="2"/>
  <c r="V20" i="2"/>
  <c r="X173" i="2"/>
  <c r="W130" i="2"/>
  <c r="U89" i="2"/>
  <c r="W81" i="2"/>
  <c r="W64" i="2"/>
  <c r="W60" i="2"/>
  <c r="W40" i="2"/>
  <c r="W32" i="2"/>
  <c r="V90" i="2"/>
  <c r="V54" i="2"/>
  <c r="V161" i="2"/>
  <c r="V164" i="2"/>
  <c r="V75" i="2"/>
  <c r="V292" i="2"/>
  <c r="V284" i="2"/>
  <c r="W206" i="2"/>
  <c r="X188" i="2"/>
  <c r="V146" i="2"/>
  <c r="W77" i="2"/>
  <c r="V287" i="2"/>
  <c r="W240" i="2"/>
  <c r="W228" i="2"/>
  <c r="V199" i="2"/>
  <c r="X191" i="2"/>
  <c r="W187" i="2"/>
  <c r="X183" i="2"/>
  <c r="V172" i="2"/>
  <c r="V165" i="2"/>
  <c r="V149" i="2"/>
  <c r="U145" i="2"/>
  <c r="W125" i="2"/>
  <c r="V117" i="2"/>
  <c r="V96" i="2"/>
  <c r="W84" i="2"/>
  <c r="V55" i="2"/>
  <c r="R52" i="2" s="1"/>
  <c r="W39" i="2"/>
  <c r="W31" i="2"/>
  <c r="V288" i="2"/>
  <c r="W200" i="2"/>
  <c r="W173" i="2"/>
  <c r="W118" i="2"/>
  <c r="R119" i="2" s="1"/>
  <c r="W44" i="2"/>
  <c r="V21" i="2"/>
  <c r="V283" i="2"/>
  <c r="U20" i="2"/>
  <c r="V286" i="2"/>
  <c r="U253" i="2"/>
  <c r="W243" i="2"/>
  <c r="V227" i="2"/>
  <c r="W219" i="2"/>
  <c r="V215" i="2"/>
  <c r="U198" i="2"/>
  <c r="V168" i="2"/>
  <c r="V136" i="2"/>
  <c r="U116" i="2"/>
  <c r="V110" i="2"/>
  <c r="R101" i="2" s="1"/>
  <c r="V91" i="2"/>
  <c r="W87" i="2"/>
  <c r="V46" i="2"/>
  <c r="V30" i="2"/>
  <c r="V26" i="2"/>
  <c r="W233" i="2"/>
  <c r="X196" i="2"/>
  <c r="V162" i="2"/>
  <c r="V142" i="2"/>
  <c r="W36" i="2"/>
  <c r="V291" i="2"/>
  <c r="V254" i="2"/>
  <c r="V290" i="2"/>
  <c r="V282" i="2"/>
  <c r="W247" i="2"/>
  <c r="V293" i="2"/>
  <c r="U289" i="2"/>
  <c r="V285" i="2"/>
  <c r="U281" i="2"/>
  <c r="W238" i="2"/>
  <c r="X193" i="2"/>
  <c r="X185" i="2"/>
  <c r="W131" i="2"/>
  <c r="U90" i="2"/>
  <c r="W82" i="2"/>
  <c r="W65" i="2"/>
  <c r="W41" i="2"/>
  <c r="W33" i="2"/>
  <c r="W217" i="2"/>
  <c r="R217" i="2" s="1"/>
  <c r="W189" i="2"/>
  <c r="W184" i="2"/>
  <c r="X180" i="2"/>
  <c r="X172" i="2"/>
  <c r="X164" i="2"/>
  <c r="V259" i="2"/>
  <c r="R259" i="2" s="1"/>
  <c r="V236" i="2"/>
  <c r="R236" i="2" s="1"/>
  <c r="W224" i="2"/>
  <c r="R224" i="2" s="1"/>
  <c r="W210" i="2"/>
  <c r="R210" i="2" s="1"/>
  <c r="W196" i="2"/>
  <c r="V183" i="2"/>
  <c r="W179" i="2"/>
  <c r="X175" i="2"/>
  <c r="W171" i="2"/>
  <c r="X167" i="2"/>
  <c r="V248" i="2"/>
  <c r="R248" i="2" s="1"/>
  <c r="W227" i="2"/>
  <c r="V205" i="2"/>
  <c r="W203" i="2"/>
  <c r="R203" i="2" s="1"/>
  <c r="W199" i="2"/>
  <c r="V195" i="2"/>
  <c r="U182" i="2"/>
  <c r="V240" i="2"/>
  <c r="U235" i="2"/>
  <c r="W231" i="2"/>
  <c r="R231" i="2" s="1"/>
  <c r="V277" i="2"/>
  <c r="R277" i="2" s="1"/>
  <c r="U273" i="2"/>
  <c r="U265" i="2"/>
  <c r="V230" i="2"/>
  <c r="W222" i="2"/>
  <c r="X177" i="2"/>
  <c r="X169" i="2"/>
  <c r="V271" i="2"/>
  <c r="V258" i="2"/>
  <c r="V247" i="2"/>
  <c r="V276" i="2"/>
  <c r="R276" i="2" s="1"/>
  <c r="U272" i="2"/>
  <c r="U264" i="2"/>
  <c r="R261" i="2"/>
  <c r="X179" i="2"/>
  <c r="W178" i="2"/>
  <c r="X176" i="2"/>
  <c r="X174" i="2"/>
  <c r="W170" i="2"/>
  <c r="X171" i="2"/>
  <c r="X168" i="2"/>
  <c r="X166" i="2"/>
  <c r="X163" i="2"/>
  <c r="X159" i="2"/>
  <c r="W158" i="2"/>
  <c r="V157" i="2"/>
  <c r="V153" i="2"/>
  <c r="V150" i="2"/>
  <c r="V147" i="2"/>
  <c r="V127" i="2"/>
  <c r="V121" i="2"/>
  <c r="U130" i="2"/>
  <c r="U181" i="2"/>
  <c r="R197" i="2" s="1"/>
  <c r="U92" i="2"/>
  <c r="U8" i="2"/>
  <c r="R155" i="2"/>
  <c r="R48" i="2"/>
  <c r="U234" i="2"/>
  <c r="R252" i="2" s="1"/>
  <c r="U271" i="2"/>
  <c r="U75" i="2"/>
  <c r="V275" i="2"/>
  <c r="U263" i="2"/>
  <c r="R279" i="2" s="1"/>
  <c r="R220" i="2"/>
  <c r="R244" i="2"/>
  <c r="R201" i="2"/>
  <c r="R256" i="2"/>
  <c r="R260" i="2"/>
  <c r="R49" i="2"/>
  <c r="R262" i="2"/>
  <c r="R225" i="2"/>
  <c r="R241" i="2"/>
  <c r="R249" i="2"/>
  <c r="R255" i="2"/>
  <c r="R278" i="2"/>
  <c r="W26" i="2"/>
  <c r="W46" i="2"/>
  <c r="W50" i="2"/>
  <c r="W66" i="2"/>
  <c r="W116" i="2"/>
  <c r="Y166" i="2"/>
  <c r="Y174" i="2"/>
  <c r="W188" i="2"/>
  <c r="W216" i="2"/>
  <c r="Y159" i="2"/>
  <c r="X178" i="2"/>
  <c r="W21" i="2"/>
  <c r="W29" i="2"/>
  <c r="W61" i="2"/>
  <c r="W94" i="2"/>
  <c r="W127" i="2"/>
  <c r="W135" i="2"/>
  <c r="W147" i="2"/>
  <c r="W183" i="2"/>
  <c r="W195" i="2"/>
  <c r="W205" i="2"/>
  <c r="W223" i="2"/>
  <c r="X158" i="2"/>
  <c r="Y171" i="2"/>
  <c r="W24" i="2"/>
  <c r="W68" i="2"/>
  <c r="W104" i="2"/>
  <c r="W138" i="2"/>
  <c r="R138" i="2" s="1"/>
  <c r="W150" i="2"/>
  <c r="Y168" i="2"/>
  <c r="Y176" i="2"/>
  <c r="W198" i="2"/>
  <c r="W202" i="2"/>
  <c r="R202" i="2" s="1"/>
  <c r="W226" i="2"/>
  <c r="W230" i="2"/>
  <c r="W157" i="2"/>
  <c r="X170" i="2"/>
  <c r="W221" i="2"/>
  <c r="W71" i="2"/>
  <c r="R67" i="2" s="1"/>
  <c r="W121" i="2"/>
  <c r="W153" i="2"/>
  <c r="Y163" i="2"/>
  <c r="Y179" i="2"/>
  <c r="V229" i="2"/>
  <c r="R229" i="2" s="1"/>
  <c r="V31" i="2"/>
  <c r="V266" i="2"/>
  <c r="V131" i="2"/>
  <c r="V45" i="2"/>
  <c r="V265" i="2"/>
  <c r="V257" i="2"/>
  <c r="V235" i="2"/>
  <c r="V182" i="2"/>
  <c r="V134" i="2"/>
  <c r="V81" i="2"/>
  <c r="V40" i="2"/>
  <c r="V267" i="2"/>
  <c r="R267" i="2" s="1"/>
  <c r="V269" i="2"/>
  <c r="R269" i="2" s="1"/>
  <c r="V264" i="2"/>
  <c r="V246" i="2"/>
  <c r="V14" i="2"/>
  <c r="R14" i="2" s="1"/>
  <c r="V194" i="2"/>
  <c r="R194" i="2" s="1"/>
  <c r="V74" i="2"/>
  <c r="V239" i="2"/>
  <c r="V268" i="2"/>
  <c r="R268" i="2" s="1"/>
  <c r="V274" i="2"/>
  <c r="V93" i="2"/>
  <c r="V272" i="2"/>
  <c r="V88" i="2"/>
  <c r="V60" i="2"/>
  <c r="V273" i="2"/>
  <c r="V270" i="2"/>
  <c r="R270" i="2" s="1"/>
  <c r="R64" i="2" l="1"/>
  <c r="R38" i="2"/>
  <c r="R73" i="2"/>
  <c r="R58" i="2"/>
  <c r="R59" i="2"/>
  <c r="R44" i="2"/>
  <c r="R94" i="2"/>
  <c r="R46" i="2"/>
  <c r="R104" i="2"/>
  <c r="R75" i="2"/>
  <c r="R29" i="2"/>
  <c r="R107" i="2"/>
  <c r="R114" i="2"/>
  <c r="R54" i="2"/>
  <c r="R110" i="2"/>
  <c r="R81" i="2"/>
  <c r="R62" i="2"/>
  <c r="R97" i="2"/>
  <c r="R84" i="2"/>
  <c r="R43" i="2"/>
  <c r="R132" i="2"/>
  <c r="R18" i="2"/>
  <c r="R32" i="2"/>
  <c r="R128" i="2"/>
  <c r="R160" i="2"/>
  <c r="R118" i="2"/>
  <c r="R33" i="2"/>
  <c r="R99" i="2"/>
  <c r="R142" i="2"/>
  <c r="R92" i="2"/>
  <c r="R122" i="2"/>
  <c r="R23" i="2"/>
  <c r="R93" i="2"/>
  <c r="R143" i="2"/>
  <c r="R51" i="2"/>
  <c r="R125" i="2"/>
  <c r="R154" i="2"/>
  <c r="R47" i="2"/>
  <c r="R65" i="2"/>
  <c r="R151" i="2"/>
  <c r="R80" i="2"/>
  <c r="R68" i="2"/>
  <c r="R90" i="2"/>
  <c r="R30" i="2"/>
  <c r="R78" i="2"/>
  <c r="R177" i="2"/>
  <c r="R139" i="2"/>
  <c r="R37" i="2"/>
  <c r="R76" i="2"/>
  <c r="R188" i="2"/>
  <c r="R136" i="2"/>
  <c r="R39" i="2"/>
  <c r="R148" i="2"/>
  <c r="R146" i="2"/>
  <c r="R153" i="2"/>
  <c r="R121" i="2"/>
  <c r="R22" i="2"/>
  <c r="R17" i="2"/>
  <c r="R131" i="2"/>
  <c r="R219" i="2"/>
  <c r="R233" i="2"/>
  <c r="R127" i="2"/>
  <c r="R200" i="2"/>
  <c r="R42" i="2"/>
  <c r="R116" i="2"/>
  <c r="R150" i="2"/>
  <c r="R159" i="2"/>
  <c r="R238" i="2"/>
  <c r="R243" i="2"/>
  <c r="R147" i="2"/>
  <c r="R41" i="2"/>
  <c r="R34" i="2"/>
  <c r="R71" i="2"/>
  <c r="R166" i="2"/>
  <c r="R27" i="2"/>
  <c r="R20" i="2"/>
  <c r="R174" i="2"/>
  <c r="R163" i="2"/>
  <c r="R57" i="2"/>
  <c r="R168" i="2"/>
  <c r="R176" i="2"/>
  <c r="R124" i="2"/>
  <c r="R50" i="2"/>
  <c r="R117" i="2"/>
  <c r="R16" i="2"/>
  <c r="R234" i="2"/>
  <c r="R70" i="2"/>
  <c r="R235" i="2"/>
  <c r="R120" i="2"/>
  <c r="R91" i="2"/>
  <c r="R240" i="2"/>
  <c r="R25" i="2"/>
  <c r="R264" i="2"/>
  <c r="R205" i="2"/>
  <c r="R85" i="2"/>
  <c r="R98" i="2"/>
  <c r="R86" i="2"/>
  <c r="R247" i="2"/>
  <c r="R77" i="2"/>
  <c r="R28" i="2"/>
  <c r="R180" i="2"/>
  <c r="R36" i="2"/>
  <c r="R272" i="2"/>
  <c r="R157" i="2"/>
  <c r="R178" i="2"/>
  <c r="R165" i="2"/>
  <c r="R158" i="2"/>
  <c r="R275" i="2"/>
  <c r="R170" i="2"/>
  <c r="R126" i="2"/>
  <c r="R271" i="2"/>
  <c r="R162" i="2"/>
  <c r="R145" i="2"/>
  <c r="R82" i="2"/>
  <c r="R115" i="2"/>
  <c r="R156" i="2"/>
  <c r="R216" i="2"/>
  <c r="R31" i="2"/>
  <c r="R184" i="2"/>
  <c r="R79" i="2"/>
  <c r="R60" i="2"/>
  <c r="R263" i="2"/>
  <c r="R175" i="2"/>
  <c r="R21" i="2"/>
  <c r="R169" i="2"/>
  <c r="R144" i="2"/>
  <c r="R55" i="2"/>
  <c r="R152" i="2"/>
  <c r="R26" i="2"/>
  <c r="R149" i="2"/>
  <c r="R130" i="2"/>
  <c r="R230" i="2"/>
  <c r="R137" i="2"/>
  <c r="R74" i="2"/>
  <c r="R87" i="2"/>
  <c r="R134" i="2"/>
  <c r="R24" i="2"/>
  <c r="R15" i="2"/>
  <c r="R8" i="2"/>
  <c r="R88" i="2"/>
  <c r="R83" i="2"/>
  <c r="R133" i="2"/>
  <c r="R193" i="2"/>
  <c r="R221" i="2"/>
  <c r="R63" i="2"/>
  <c r="R19" i="2"/>
  <c r="R56" i="2"/>
  <c r="R45" i="2"/>
  <c r="R96" i="2"/>
  <c r="R35" i="2"/>
  <c r="R61" i="2"/>
  <c r="R66" i="2"/>
  <c r="R89" i="2"/>
  <c r="R40" i="2"/>
  <c r="R228" i="2"/>
  <c r="R258" i="2"/>
  <c r="R283" i="2"/>
  <c r="R189" i="2"/>
  <c r="R223" i="2"/>
  <c r="R254" i="2"/>
  <c r="R196" i="2"/>
  <c r="R192" i="2"/>
  <c r="R141" i="2"/>
  <c r="R181" i="2"/>
  <c r="R185" i="2"/>
  <c r="R199" i="2"/>
  <c r="R215" i="2"/>
  <c r="R246" i="2"/>
  <c r="R245" i="2"/>
  <c r="R242" i="2"/>
  <c r="R222" i="2"/>
  <c r="R183" i="2"/>
  <c r="R253" i="2"/>
  <c r="R232" i="2"/>
  <c r="R227" i="2"/>
  <c r="R239" i="2"/>
  <c r="R218" i="2"/>
  <c r="R198" i="2"/>
  <c r="R237" i="2"/>
  <c r="R212" i="2"/>
  <c r="R206" i="2"/>
  <c r="R204" i="2"/>
  <c r="R273" i="2"/>
  <c r="R226" i="2"/>
  <c r="R191" i="2"/>
  <c r="R280" i="2"/>
  <c r="R257" i="2"/>
  <c r="R288" i="2"/>
  <c r="R293" i="2"/>
  <c r="R292" i="2"/>
  <c r="R266" i="2"/>
  <c r="R135" i="2"/>
  <c r="R172" i="2"/>
  <c r="R164" i="2"/>
  <c r="R173" i="2"/>
  <c r="R286" i="2"/>
  <c r="R282" i="2"/>
  <c r="R290" i="2"/>
  <c r="R287" i="2"/>
  <c r="R284" i="2"/>
  <c r="R274" i="2"/>
  <c r="R291" i="2"/>
  <c r="R285" i="2"/>
  <c r="R281" i="2"/>
  <c r="R289" i="2"/>
  <c r="R265" i="2"/>
  <c r="R195" i="2"/>
  <c r="R171" i="2"/>
  <c r="R190" i="2"/>
  <c r="R186" i="2"/>
  <c r="R187" i="2"/>
  <c r="R182" i="2"/>
  <c r="R179" i="2"/>
  <c r="R167" i="2"/>
  <c r="R161" i="2"/>
  <c r="Q4" i="2" l="1"/>
  <c r="Q3" i="2" l="1"/>
  <c r="Q2" i="2" s="1"/>
</calcChain>
</file>

<file path=xl/sharedStrings.xml><?xml version="1.0" encoding="utf-8"?>
<sst xmlns="http://schemas.openxmlformats.org/spreadsheetml/2006/main" count="607" uniqueCount="319">
  <si>
    <t>Ettevalmistustööd</t>
  </si>
  <si>
    <t>obj</t>
  </si>
  <si>
    <t>Puude langetamine koos kändude juurimisega</t>
  </si>
  <si>
    <t>tk</t>
  </si>
  <si>
    <t>kmpl</t>
  </si>
  <si>
    <t>Põõsastiku h-1500 mm rajamine</t>
  </si>
  <si>
    <t>Betoonkiviga teede ja platside liivalused 200 mm (sõidutee)</t>
  </si>
  <si>
    <t>Betoonkiviga teede ja platside killustikalused 200 mm (sõidutee)</t>
  </si>
  <si>
    <t>Betoonkiviga teede ja platside liivalused 150 mm (kõnniteed)</t>
  </si>
  <si>
    <t>Betoonkiviga teede ja platside killustikalused 150 mm (kõnniteed)</t>
  </si>
  <si>
    <t>Betoonkivi sillutis 60 mm koos sängitusliiva kihiga</t>
  </si>
  <si>
    <t>Laotud vaheseinad</t>
  </si>
  <si>
    <t>Puituksed</t>
  </si>
  <si>
    <t>Treppide pinnakatted</t>
  </si>
  <si>
    <t>Veevarustus</t>
  </si>
  <si>
    <t>Kanalisatsioon</t>
  </si>
  <si>
    <t>Sanitaartehnika seadmed</t>
  </si>
  <si>
    <t>Küttekehad</t>
  </si>
  <si>
    <t>Ventilatsiooniseadmed</t>
  </si>
  <si>
    <t>Ventilatsioonitorustikud</t>
  </si>
  <si>
    <t>Elektri peajaotussüsteemid</t>
  </si>
  <si>
    <t>Kaabeldus</t>
  </si>
  <si>
    <t>EHITUSPLATSI KORRALDUSKULUD</t>
  </si>
  <si>
    <t>Ajutised ehitised ehitusplatsil</t>
  </si>
  <si>
    <t>Ajutised tehnosüsteemid</t>
  </si>
  <si>
    <t>Masinad ja seadmed</t>
  </si>
  <si>
    <t>Tööriistad ja instrumendid</t>
  </si>
  <si>
    <t>Energiakulu</t>
  </si>
  <si>
    <t>EHITUSPLATSI ÜLDKULUD</t>
  </si>
  <si>
    <t>Juhtimiskulud</t>
  </si>
  <si>
    <t>Kulud abistavatele tegevustele</t>
  </si>
  <si>
    <t>Talvised lisakulud</t>
  </si>
  <si>
    <t>Lepingu erikulud</t>
  </si>
  <si>
    <t>KÄIBEMAKS 20%</t>
  </si>
  <si>
    <t>Maht</t>
  </si>
  <si>
    <t>Ühik</t>
  </si>
  <si>
    <t>Summa</t>
  </si>
  <si>
    <t>KOKKU</t>
  </si>
  <si>
    <t>KÕIK KOKKU</t>
  </si>
  <si>
    <t>Kululiik</t>
  </si>
  <si>
    <t>VÄLISRAJATISED</t>
  </si>
  <si>
    <t>Ettevalmistus- ja lammutus</t>
  </si>
  <si>
    <t>Hoonealune süvend</t>
  </si>
  <si>
    <t>Kood</t>
  </si>
  <si>
    <t>Hind</t>
  </si>
  <si>
    <t>Keldri lammutamine</t>
  </si>
  <si>
    <t>Raadamis- ja lammutusjäätmete vedu ja utiliseerimine</t>
  </si>
  <si>
    <t>Pinnase koorimine</t>
  </si>
  <si>
    <t>Hoonesüvendi kaeve</t>
  </si>
  <si>
    <t>Pinnase äravedu</t>
  </si>
  <si>
    <t>Hoonevälised ehitised</t>
  </si>
  <si>
    <t>Tugimüür</t>
  </si>
  <si>
    <t>Välistrepid</t>
  </si>
  <si>
    <t>Välistrepi vundament</t>
  </si>
  <si>
    <t>Välistrepi pesubetoonplaadid</t>
  </si>
  <si>
    <t>Geotekstiilil killustikvöö ümber hoone sokli perimeetri</t>
  </si>
  <si>
    <t>Varikatused</t>
  </si>
  <si>
    <t>Varikatuse puit- ja metallkonstruktsioon koos alumise laudisega</t>
  </si>
  <si>
    <t>Tugimüürid ja piirded</t>
  </si>
  <si>
    <t>Tulemüür</t>
  </si>
  <si>
    <t>Panipaigad</t>
  </si>
  <si>
    <t>Prügikonteinerite piire</t>
  </si>
  <si>
    <t>Mänguväljak</t>
  </si>
  <si>
    <t>Väikeehitised maa-alal</t>
  </si>
  <si>
    <t>Piirded</t>
  </si>
  <si>
    <t>Puitlipppiire</t>
  </si>
  <si>
    <t>Panipaik</t>
  </si>
  <si>
    <t>Salužiid, sõrestikud</t>
  </si>
  <si>
    <t>Väliterrassid</t>
  </si>
  <si>
    <t>Drenaaž ja truubid</t>
  </si>
  <si>
    <t>Välisvõrgud</t>
  </si>
  <si>
    <t>Väliskanalisatsioon</t>
  </si>
  <si>
    <t>Välisvalgustus</t>
  </si>
  <si>
    <t>Sademeveekanalisatsioon</t>
  </si>
  <si>
    <t>Soojavarustus</t>
  </si>
  <si>
    <t>Elektri välisvõrk</t>
  </si>
  <si>
    <t>Side välisvõrk</t>
  </si>
  <si>
    <t>Kaeved maa-alal</t>
  </si>
  <si>
    <t>Muldtäited</t>
  </si>
  <si>
    <t>Vertikaalplaneerimine</t>
  </si>
  <si>
    <t>Kraavide kaeve</t>
  </si>
  <si>
    <t>Maa-ala pinnakatted</t>
  </si>
  <si>
    <t>Haljastus</t>
  </si>
  <si>
    <t>Muru rajamine</t>
  </si>
  <si>
    <t>Puude istutamine</t>
  </si>
  <si>
    <t>Teede ja platside alused, katted</t>
  </si>
  <si>
    <t>Kasvupinnase eemaldamine äraveoga</t>
  </si>
  <si>
    <t>Hoone juurde kuuluv välisvarustus</t>
  </si>
  <si>
    <t>Mänguväljaku varustus</t>
  </si>
  <si>
    <t>Mänguväljaku katend</t>
  </si>
  <si>
    <t>Välisvarustus</t>
  </si>
  <si>
    <t>Liiklusalade varustus</t>
  </si>
  <si>
    <t>Märgid</t>
  </si>
  <si>
    <t>Teekattemärgistus</t>
  </si>
  <si>
    <t>Betoonkivi (murukivi / murukärg) sillutis 60 mm koos sängitusliiva kihiga</t>
  </si>
  <si>
    <t>EA</t>
  </si>
  <si>
    <t>ALUSED JA VUNDAMENDID</t>
  </si>
  <si>
    <t>Vormest taldmikuvorm 700</t>
  </si>
  <si>
    <t>Vormest taldmikuvorm 600</t>
  </si>
  <si>
    <t>Taldmiku killustikalus 150 mm</t>
  </si>
  <si>
    <t>Vundamendid</t>
  </si>
  <si>
    <t xml:space="preserve"> Monoliitsest r/b-st taldmik</t>
  </si>
  <si>
    <t>Betoonõõnesplokk 240 mm koos armatuuri ja betoneerimisega</t>
  </si>
  <si>
    <t>Betoonõõnesplokk 190 mm koos armatuuri ja betoneerimisega</t>
  </si>
  <si>
    <t>Betoonõõnesplokk 140 mm koos armatuuri ja betoneerimisega</t>
  </si>
  <si>
    <t>Aluspõrandad</t>
  </si>
  <si>
    <t>Horisontaalne perimeetri soojustus EPS 120, 100 mm (ümber hoone)</t>
  </si>
  <si>
    <t>Vertikaalne sokli soojustus EPS 120, 100 mm koos õhekrohviga (välimine)</t>
  </si>
  <si>
    <t>Vertikaalne sokli soojustus EPS 120, 50 mm (sisemine)</t>
  </si>
  <si>
    <t>Taldmikud</t>
  </si>
  <si>
    <t>KANDETARINDID</t>
  </si>
  <si>
    <t>Kandvad ja välisseinad</t>
  </si>
  <si>
    <t>Müüritised</t>
  </si>
  <si>
    <t>Betoonõõnesplokk 190 mm koos armatuuri ja bertoneerimisega</t>
  </si>
  <si>
    <t>Betoonõõnesplokk 240 mm koos armatuuri ja bertoneerimisega</t>
  </si>
  <si>
    <t>Aeroc classic 250 mm koos armeerimisega</t>
  </si>
  <si>
    <t>Aeroc classic 150 mm (parapet) koos armeerimisega</t>
  </si>
  <si>
    <t>Seinte elemendid - sillused</t>
  </si>
  <si>
    <t>EP</t>
  </si>
  <si>
    <t>Seinte fassaadikatted</t>
  </si>
  <si>
    <t>Välislaudis koos vertikaalse roovitusega VS-1</t>
  </si>
  <si>
    <t>Jäik mineraalvill 200 mm + õhekrohv</t>
  </si>
  <si>
    <t>Jäik mineraalvill 50 mm + õhekrohv</t>
  </si>
  <si>
    <t>Vahe- ja katuslaed</t>
  </si>
  <si>
    <t>Metalltarindid</t>
  </si>
  <si>
    <t>Vahelae õõnespaneelid koos monolitiseerimisega</t>
  </si>
  <si>
    <t>Puittarindid</t>
  </si>
  <si>
    <t>Vahelaepealne monoliitne r/b põrand 70 mm VL-1</t>
  </si>
  <si>
    <t>Trepielemendid</t>
  </si>
  <si>
    <t>FASSAADIELEMNDID JA KATUSED</t>
  </si>
  <si>
    <t>Aknad</t>
  </si>
  <si>
    <t>Aknalauad</t>
  </si>
  <si>
    <t>Kõik veeplekid</t>
  </si>
  <si>
    <t>PVC aknad</t>
  </si>
  <si>
    <t>A-1</t>
  </si>
  <si>
    <t>A-2</t>
  </si>
  <si>
    <t>A-3</t>
  </si>
  <si>
    <t>A-4</t>
  </si>
  <si>
    <t>A-5</t>
  </si>
  <si>
    <t>A-6</t>
  </si>
  <si>
    <t>RU-1</t>
  </si>
  <si>
    <t>RU-2</t>
  </si>
  <si>
    <t>Välisuste lukustus ja furnituur</t>
  </si>
  <si>
    <t>Välisuks VU-1</t>
  </si>
  <si>
    <t>Välisuksed</t>
  </si>
  <si>
    <t>Eriaknad</t>
  </si>
  <si>
    <t>Rõdud ja terrassid</t>
  </si>
  <si>
    <t>Rõdude horisontaalne laudis</t>
  </si>
  <si>
    <t>Rõdude puitkarkass</t>
  </si>
  <si>
    <t>Terrassi otsasalužiid</t>
  </si>
  <si>
    <t>Trepikoja piire</t>
  </si>
  <si>
    <t>Katusetarindid</t>
  </si>
  <si>
    <t>Parapetiplekk</t>
  </si>
  <si>
    <t>Katuseredel</t>
  </si>
  <si>
    <t>Katusekandjad (sarikad) koos müürlatiga</t>
  </si>
  <si>
    <t>Katusepleki alune puitroovitus koos distantsroovidega KL-2</t>
  </si>
  <si>
    <t>Sooja- ja hüdroisolatsioon</t>
  </si>
  <si>
    <t>Katusekatted</t>
  </si>
  <si>
    <t>Lamekatuse kahekordne SBS kate KL-3</t>
  </si>
  <si>
    <t>RUUMITARINDID JA PINNAKATTED</t>
  </si>
  <si>
    <t>Piirded ja käiguteed</t>
  </si>
  <si>
    <t>Rõdu klaasist piirded</t>
  </si>
  <si>
    <t>Trepi metallist piirded</t>
  </si>
  <si>
    <t>Liite-, ääre- ja muud katuse veeplekid</t>
  </si>
  <si>
    <t>Aeroc 375x200</t>
  </si>
  <si>
    <t>Aeroc 375x400</t>
  </si>
  <si>
    <t>Paneelide metalltoed Petra 220</t>
  </si>
  <si>
    <t>Vahelae hüdro- (PE kile 0,15) ja heliisoleerimine sammumüra villaga 50 mm</t>
  </si>
  <si>
    <t>SS-3 ja SS-4 (Aeroc Classic 150)</t>
  </si>
  <si>
    <t>SS5, SS-6 (betoonõõnesplokk 240)</t>
  </si>
  <si>
    <t>SS-8 (betoonõõnesplokk 190)</t>
  </si>
  <si>
    <t>Vaheseinad ja ripplaed</t>
  </si>
  <si>
    <t>Kipsplaatvaheseinad ja -laed</t>
  </si>
  <si>
    <t>Siseseinte pinnakatted</t>
  </si>
  <si>
    <t>Kipsseinte pahteldamine+kruntvärv</t>
  </si>
  <si>
    <t>Krohv- ja tasandus</t>
  </si>
  <si>
    <t>Värvkatted</t>
  </si>
  <si>
    <t>Siseseinte põhivärv</t>
  </si>
  <si>
    <t>Lagede pinnakatted</t>
  </si>
  <si>
    <t>Plokkidest laotud seinte krohvkatted</t>
  </si>
  <si>
    <t>Plokkidest laotud seinte krohvkatted (märjad ruumid)</t>
  </si>
  <si>
    <t>Vediplaatsein ?</t>
  </si>
  <si>
    <t>Keraamiline plaat</t>
  </si>
  <si>
    <t>Keraamiline plaat koos paigaldusega</t>
  </si>
  <si>
    <t>Hüdroisolatsioon</t>
  </si>
  <si>
    <t>Betoonlagede tasandus</t>
  </si>
  <si>
    <t>Lagede põhivärv</t>
  </si>
  <si>
    <t>Betoonlagede pahtel+kruntimine</t>
  </si>
  <si>
    <t>Põrandad ja põrandakatted</t>
  </si>
  <si>
    <t>Põrandatasandus</t>
  </si>
  <si>
    <t xml:space="preserve">Parkett </t>
  </si>
  <si>
    <t>Põrandaliist</t>
  </si>
  <si>
    <t>Siseuksed</t>
  </si>
  <si>
    <t>V-U3</t>
  </si>
  <si>
    <t xml:space="preserve">CKS15 - 190-240 </t>
  </si>
  <si>
    <t xml:space="preserve">CKS60 - 190-190 </t>
  </si>
  <si>
    <t>CKS60 - 190-240</t>
  </si>
  <si>
    <t>Trepikodade keraamiline plaat koos paigaldusega</t>
  </si>
  <si>
    <t>Trepikoja põrandaliist</t>
  </si>
  <si>
    <t>Trepikoja sokliliist</t>
  </si>
  <si>
    <t>Pööningu soojustus ja aluskihid</t>
  </si>
  <si>
    <t>Pööratud katus koos soojustuse ja aluskihtidega</t>
  </si>
  <si>
    <t>Plekkkatus koos soojustuse ja aluskihtidega</t>
  </si>
  <si>
    <t>TEHNOSÜSTEEMID</t>
  </si>
  <si>
    <t>Veevarustus ja kanalistasioon</t>
  </si>
  <si>
    <t xml:space="preserve">Küttetorustikud </t>
  </si>
  <si>
    <t>Küte ja ventilatsioon</t>
  </si>
  <si>
    <t>Plafoonid, klapid ja muud süsteemi osad</t>
  </si>
  <si>
    <t>ID</t>
  </si>
  <si>
    <t>Tugevvoolupaigaldis</t>
  </si>
  <si>
    <t>Jaotussüsteemid</t>
  </si>
  <si>
    <t>Installatsioonimaterjalid</t>
  </si>
  <si>
    <t>Maandusseade ja piksekaitse</t>
  </si>
  <si>
    <t>Suitsuärastusautomaatika</t>
  </si>
  <si>
    <t>Nõrkvoolupaigaldis ja automaatika</t>
  </si>
  <si>
    <t>Elektrikütteseadmed</t>
  </si>
  <si>
    <t>Andmevõrgud, arvuti- ja telefonivõrk</t>
  </si>
  <si>
    <t>Valvesignalisatsioon</t>
  </si>
  <si>
    <t>Fonolukusüsteem</t>
  </si>
  <si>
    <t>Automaatne tulekahjusignalisatsioon</t>
  </si>
  <si>
    <t>Kaabliteed</t>
  </si>
  <si>
    <t>Abimaterjal</t>
  </si>
  <si>
    <t>Veod</t>
  </si>
  <si>
    <t>Nr</t>
  </si>
  <si>
    <t>Aluspõrandate liivalused 1000 mm</t>
  </si>
  <si>
    <t>m²</t>
  </si>
  <si>
    <t>m</t>
  </si>
  <si>
    <t>m³</t>
  </si>
  <si>
    <t>Trepi viimistlus</t>
  </si>
  <si>
    <t>Ukseliist</t>
  </si>
  <si>
    <t>Puitterrass</t>
  </si>
  <si>
    <t>Katuseaken KA-1</t>
  </si>
  <si>
    <t>Katuseaken KA-2</t>
  </si>
  <si>
    <t>Aeroc Ecoterm plus 375 mm koos armeerimisega</t>
  </si>
  <si>
    <t>Märkus</t>
  </si>
  <si>
    <t>Katuslae õõnespaneelid koos monolitiseerimisega</t>
  </si>
  <si>
    <t>Akt</t>
  </si>
  <si>
    <t>Hind
TÖÖ</t>
  </si>
  <si>
    <t>Kokkuvõte</t>
  </si>
  <si>
    <t>TM
ID</t>
  </si>
  <si>
    <t>TM
Nr</t>
  </si>
  <si>
    <t>Vahe - 2
kokkuvõte</t>
  </si>
  <si>
    <t>Vahe - 3
kokkuvõte</t>
  </si>
  <si>
    <t>Vahe - 4
kokkuvõte</t>
  </si>
  <si>
    <t>Vahe - 5
kokkuvõte</t>
  </si>
  <si>
    <t>Hind
MAT</t>
  </si>
  <si>
    <t>Hind
TEENUS</t>
  </si>
  <si>
    <t>Tsementkiudplaat / Vivarec vertikaalse roovitusega</t>
  </si>
  <si>
    <t>Kokku</t>
  </si>
  <si>
    <t>Põrandakütte automaatika</t>
  </si>
  <si>
    <t>Vihmaveesüsteemid RR23 - vihmaveerennid</t>
  </si>
  <si>
    <t>Vihmaveesüsteemid RR23 - vihmaveetorud</t>
  </si>
  <si>
    <t>Katuseturva - lumetõkked</t>
  </si>
  <si>
    <t>jm</t>
  </si>
  <si>
    <t>Lamekatuse alarõhutuulutid</t>
  </si>
  <si>
    <t>Katuseplekk KL-2 / Classic profiil</t>
  </si>
  <si>
    <t>Lamekatuse hüdroisoleerimine (PE kile 0,15) ja soojustamine KL-3 / EPS 60</t>
  </si>
  <si>
    <t>P5</t>
  </si>
  <si>
    <t>P</t>
  </si>
  <si>
    <t>KRT 2</t>
  </si>
  <si>
    <t>Trepipiirde elemendid</t>
  </si>
  <si>
    <t>Puittrepp</t>
  </si>
  <si>
    <t>Plokkidest laotud seinte pahteldamine+kruntvärv</t>
  </si>
  <si>
    <t>Kipsplaadist lagede pahtel+ kruntvärv</t>
  </si>
  <si>
    <t>Soojasõlm</t>
  </si>
  <si>
    <t>Valgustid koos paigaldusega</t>
  </si>
  <si>
    <t>Katuslae pööningupealse osa hüdroisoleerimine ja soojustamine puiste kivivillaga 400 mm / VL-2</t>
  </si>
  <si>
    <t>Viilkatuse aurutõke ja soojustamine mineraalvillaga 300 mm / KL-1</t>
  </si>
  <si>
    <t>Akna ja uksepaled - Kips</t>
  </si>
  <si>
    <t>Akna ja uksepaled - Wedi</t>
  </si>
  <si>
    <t>Tähis</t>
  </si>
  <si>
    <t>SS-1</t>
  </si>
  <si>
    <t>SS-2</t>
  </si>
  <si>
    <t>SS-3</t>
  </si>
  <si>
    <t>RL-1</t>
  </si>
  <si>
    <t>RL-3</t>
  </si>
  <si>
    <t>RL-2</t>
  </si>
  <si>
    <t>AP-1; AP-3</t>
  </si>
  <si>
    <t>AP-2</t>
  </si>
  <si>
    <t>P3</t>
  </si>
  <si>
    <t>KL-1</t>
  </si>
  <si>
    <t>VL-2</t>
  </si>
  <si>
    <t>Kipsplaatvahesein 96 / SS-3, SS-4, SS-5</t>
  </si>
  <si>
    <t>Kipsplaatvahesein 121 / SS-5</t>
  </si>
  <si>
    <t>Kipsplaatvahesein WC / SS-7</t>
  </si>
  <si>
    <t>Kipsplaatlagi - Ripplagi / KL-2</t>
  </si>
  <si>
    <t>Kipsplaatlagi / VL-2</t>
  </si>
  <si>
    <t>Kipsplaatlagi - Kaldlagi / KL-1</t>
  </si>
  <si>
    <t>Sokliliist ker. plaat koos paigaldusega</t>
  </si>
  <si>
    <t>PE kile 0,15 ja soojaisolatsioon EPS 80, 150 mm / 1.K</t>
  </si>
  <si>
    <t>Aluspõranda armeering, sarrusvõrk - 200 x 200 x 6 / 1.K</t>
  </si>
  <si>
    <t>Monoliitne r/b aluspõrand 100 mm / 1.K</t>
  </si>
  <si>
    <t>PE kile 0,15 ja soojaisolatsioon EPS 80, 50 mm / 2.K</t>
  </si>
  <si>
    <t>Vahelaepõranda armeering, sarrusvõrk - 200 x 200 x 6 / 2.K</t>
  </si>
  <si>
    <t>Monoliitne r/b vahelaepõrand 80 mm / 2.K</t>
  </si>
  <si>
    <t>KRT 1</t>
  </si>
  <si>
    <t>TR</t>
  </si>
  <si>
    <t>Kinnistu piirdel</t>
  </si>
  <si>
    <t>Keevispaneel piire h = 1,2 m</t>
  </si>
  <si>
    <t>Sõiduteeäärekivi paigaldus</t>
  </si>
  <si>
    <t>Kõnniteeäärekivi paigaldus</t>
  </si>
  <si>
    <t>PKT-1</t>
  </si>
  <si>
    <t>Katusealune käigutee L=0,6m x H=0,5m</t>
  </si>
  <si>
    <t>VP-1</t>
  </si>
  <si>
    <t>VP-2</t>
  </si>
  <si>
    <t>VP-3</t>
  </si>
  <si>
    <t>Kinnistuste kõrguste vahe</t>
  </si>
  <si>
    <t>Jalgväravad, h = 1,2 x 1m</t>
  </si>
  <si>
    <t>SU2 -   9 x 21 koos furnituuriga</t>
  </si>
  <si>
    <t>HINNAPAKKUMINE - EHITUSTÖÖD</t>
  </si>
  <si>
    <t>Objekt: Pilli 5-2, Pärnu linn, Pärnu, Eesti</t>
  </si>
  <si>
    <t>Pakkuja:</t>
  </si>
  <si>
    <t>SU1 - 10 x 21</t>
  </si>
  <si>
    <t>SU3 -   8 x 21</t>
  </si>
  <si>
    <t>PL-1</t>
  </si>
  <si>
    <t>UL-1</t>
  </si>
  <si>
    <t>Tellija: Hansakodu OÜ</t>
  </si>
  <si>
    <t>KRT 2 / 2. korrus</t>
  </si>
  <si>
    <t>Liimitav parkett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</si>
</sst>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dd\.mm\.yyyy;@"/>
  </numFmts>
  <fonts count="25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ari"/>
      <charset val="186"/>
    </font>
    <font>
      <b/>
      <sz val="11"/>
      <name val="Calibri"/>
      <family val="2"/>
      <charset val="186"/>
    </font>
    <font>
      <b/>
      <sz val="10"/>
      <name val="Aari"/>
      <charset val="186"/>
    </font>
    <font>
      <sz val="11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0"/>
      <name val="Arial"/>
      <family val="2"/>
    </font>
    <font>
      <sz val="11"/>
      <name val="Calibri"/>
      <family val="2"/>
      <charset val="186"/>
      <scheme val="minor"/>
    </font>
    <font>
      <sz val="8"/>
      <name val="Aari"/>
      <charset val="186"/>
    </font>
    <font>
      <sz val="8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11"/>
      <color indexed="8"/>
      <name val="Arial Narrow"/>
      <family val="2"/>
      <charset val="186"/>
    </font>
    <font>
      <b/>
      <sz val="12"/>
      <color indexed="8"/>
      <name val="Calibri Light"/>
      <family val="2"/>
      <charset val="186"/>
      <scheme val="major"/>
    </font>
    <font>
      <sz val="11"/>
      <color indexed="8"/>
      <name val="Arial Narrow"/>
      <family val="2"/>
      <charset val="204"/>
    </font>
    <font>
      <b/>
      <sz val="12"/>
      <name val="Arial"/>
      <family val="2"/>
      <charset val="186"/>
    </font>
    <font>
      <sz val="11"/>
      <name val="Arial"/>
      <family val="2"/>
      <charset val="186"/>
    </font>
    <font>
      <sz val="11"/>
      <color indexed="8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30"/>
      <name val="Arial"/>
      <family val="2"/>
      <charset val="186"/>
    </font>
    <font>
      <b/>
      <sz val="8"/>
      <name val="Aari"/>
      <charset val="186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44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/>
    <xf numFmtId="44" fontId="8" fillId="0" borderId="0" applyFont="0" applyFill="0" applyBorder="0" applyAlignment="0" applyProtection="0"/>
  </cellStyleXfs>
  <cellXfs count="112">
    <xf numFmtId="0" fontId="0" fillId="0" borderId="0" xfId="0"/>
    <xf numFmtId="49" fontId="10" fillId="0" borderId="2" xfId="0" applyNumberFormat="1" applyFont="1" applyFill="1" applyBorder="1" applyAlignment="1" applyProtection="1">
      <alignment horizontal="left" vertical="center" indent="4"/>
    </xf>
    <xf numFmtId="0" fontId="10" fillId="0" borderId="2" xfId="0" applyFont="1" applyFill="1" applyBorder="1" applyAlignment="1" applyProtection="1">
      <alignment horizontal="left" vertical="top" indent="4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4" fontId="3" fillId="0" borderId="0" xfId="0" applyNumberFormat="1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0" fillId="0" borderId="0" xfId="0" applyProtection="1"/>
    <xf numFmtId="164" fontId="3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3" fontId="0" fillId="0" borderId="0" xfId="0" applyNumberFormat="1" applyFont="1" applyFill="1" applyAlignment="1" applyProtection="1">
      <alignment horizontal="left"/>
    </xf>
    <xf numFmtId="0" fontId="0" fillId="0" borderId="0" xfId="0" applyFont="1" applyFill="1" applyAlignment="1" applyProtection="1">
      <alignment horizontal="right"/>
    </xf>
    <xf numFmtId="0" fontId="0" fillId="0" borderId="0" xfId="0" applyFill="1" applyAlignment="1" applyProtection="1">
      <alignment horizontal="left"/>
    </xf>
    <xf numFmtId="4" fontId="3" fillId="0" borderId="0" xfId="0" applyNumberFormat="1" applyFont="1" applyFill="1" applyProtection="1"/>
    <xf numFmtId="0" fontId="14" fillId="0" borderId="2" xfId="0" applyNumberFormat="1" applyFont="1" applyFill="1" applyBorder="1" applyAlignment="1" applyProtection="1">
      <alignment horizontal="center"/>
    </xf>
    <xf numFmtId="0" fontId="15" fillId="0" borderId="0" xfId="0" applyNumberFormat="1" applyFont="1" applyAlignment="1" applyProtection="1">
      <alignment horizontal="center"/>
    </xf>
    <xf numFmtId="0" fontId="2" fillId="3" borderId="3" xfId="0" applyFont="1" applyFill="1" applyBorder="1" applyAlignment="1" applyProtection="1">
      <alignment horizontal="left" vertical="top" wrapText="1"/>
    </xf>
    <xf numFmtId="4" fontId="2" fillId="3" borderId="3" xfId="0" applyNumberFormat="1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13" fillId="0" borderId="2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wrapText="1"/>
    </xf>
    <xf numFmtId="43" fontId="4" fillId="2" borderId="2" xfId="6" applyNumberFormat="1" applyFont="1" applyFill="1" applyBorder="1" applyProtection="1"/>
    <xf numFmtId="43" fontId="4" fillId="0" borderId="2" xfId="6" applyNumberFormat="1" applyFont="1" applyFill="1" applyBorder="1" applyProtection="1"/>
    <xf numFmtId="0" fontId="4" fillId="2" borderId="2" xfId="0" applyFont="1" applyFill="1" applyBorder="1" applyAlignment="1" applyProtection="1">
      <alignment horizontal="center" vertical="top"/>
    </xf>
    <xf numFmtId="0" fontId="4" fillId="0" borderId="2" xfId="0" applyFont="1" applyFill="1" applyBorder="1" applyAlignment="1" applyProtection="1">
      <alignment horizontal="center" vertical="top"/>
    </xf>
    <xf numFmtId="0" fontId="6" fillId="0" borderId="2" xfId="0" applyFont="1" applyFill="1" applyBorder="1" applyAlignment="1" applyProtection="1">
      <alignment horizontal="left" vertical="top"/>
    </xf>
    <xf numFmtId="0" fontId="3" fillId="0" borderId="2" xfId="0" applyFont="1" applyFill="1" applyBorder="1" applyAlignment="1" applyProtection="1">
      <alignment horizontal="right" vertical="top"/>
    </xf>
    <xf numFmtId="0" fontId="3" fillId="0" borderId="2" xfId="0" applyFont="1" applyFill="1" applyBorder="1" applyAlignment="1" applyProtection="1">
      <alignment horizontal="center" vertical="top"/>
    </xf>
    <xf numFmtId="0" fontId="5" fillId="0" borderId="2" xfId="0" applyFont="1" applyFill="1" applyBorder="1" applyAlignment="1" applyProtection="1">
      <alignment horizontal="left" wrapText="1" indent="2"/>
    </xf>
    <xf numFmtId="0" fontId="7" fillId="0" borderId="2" xfId="0" applyFont="1" applyFill="1" applyBorder="1" applyAlignment="1" applyProtection="1">
      <alignment horizontal="left" wrapText="1"/>
    </xf>
    <xf numFmtId="4" fontId="4" fillId="0" borderId="2" xfId="0" applyNumberFormat="1" applyFont="1" applyFill="1" applyBorder="1" applyProtection="1"/>
    <xf numFmtId="0" fontId="0" fillId="0" borderId="0" xfId="0" applyAlignment="1" applyProtection="1">
      <alignment wrapText="1"/>
    </xf>
    <xf numFmtId="0" fontId="4" fillId="0" borderId="2" xfId="0" applyFont="1" applyFill="1" applyBorder="1" applyAlignment="1" applyProtection="1">
      <alignment horizontal="left" vertical="top"/>
    </xf>
    <xf numFmtId="0" fontId="0" fillId="0" borderId="2" xfId="0" applyFill="1" applyBorder="1" applyAlignment="1" applyProtection="1">
      <alignment horizontal="left" wrapText="1" indent="4"/>
    </xf>
    <xf numFmtId="0" fontId="0" fillId="0" borderId="2" xfId="0" applyFont="1" applyFill="1" applyBorder="1" applyAlignment="1" applyProtection="1">
      <alignment horizontal="left" wrapText="1"/>
    </xf>
    <xf numFmtId="0" fontId="1" fillId="0" borderId="2" xfId="0" applyFont="1" applyBorder="1" applyAlignment="1" applyProtection="1">
      <alignment horizontal="left" indent="4"/>
    </xf>
    <xf numFmtId="0" fontId="9" fillId="0" borderId="2" xfId="0" applyFont="1" applyFill="1" applyBorder="1" applyAlignment="1" applyProtection="1">
      <alignment horizontal="left" wrapText="1" indent="4"/>
    </xf>
    <xf numFmtId="0" fontId="4" fillId="0" borderId="2" xfId="0" applyFont="1" applyFill="1" applyBorder="1" applyAlignment="1" applyProtection="1">
      <alignment horizontal="center" wrapText="1"/>
    </xf>
    <xf numFmtId="0" fontId="6" fillId="0" borderId="2" xfId="0" applyFont="1" applyFill="1" applyBorder="1" applyAlignment="1" applyProtection="1">
      <alignment horizontal="left" wrapText="1"/>
    </xf>
    <xf numFmtId="0" fontId="5" fillId="0" borderId="2" xfId="0" applyFont="1" applyFill="1" applyBorder="1" applyAlignment="1" applyProtection="1">
      <alignment horizontal="left" wrapText="1" indent="4"/>
    </xf>
    <xf numFmtId="0" fontId="4" fillId="0" borderId="2" xfId="0" applyFont="1" applyFill="1" applyBorder="1" applyAlignment="1" applyProtection="1">
      <alignment horizontal="left" wrapText="1"/>
    </xf>
    <xf numFmtId="0" fontId="0" fillId="0" borderId="2" xfId="0" applyFill="1" applyBorder="1" applyAlignment="1" applyProtection="1">
      <alignment horizontal="left" wrapText="1" indent="6"/>
    </xf>
    <xf numFmtId="0" fontId="3" fillId="0" borderId="2" xfId="0" applyFont="1" applyFill="1" applyBorder="1" applyAlignment="1" applyProtection="1">
      <alignment horizontal="right" wrapText="1"/>
    </xf>
    <xf numFmtId="0" fontId="3" fillId="0" borderId="2" xfId="0" applyFont="1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left" wrapText="1" indent="6"/>
    </xf>
    <xf numFmtId="43" fontId="3" fillId="0" borderId="2" xfId="6" applyNumberFormat="1" applyFont="1" applyFill="1" applyBorder="1" applyProtection="1"/>
    <xf numFmtId="0" fontId="2" fillId="0" borderId="2" xfId="0" applyFont="1" applyFill="1" applyBorder="1" applyAlignment="1" applyProtection="1">
      <alignment horizontal="left" wrapText="1"/>
    </xf>
    <xf numFmtId="0" fontId="3" fillId="0" borderId="2" xfId="0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left" wrapText="1"/>
    </xf>
    <xf numFmtId="0" fontId="0" fillId="0" borderId="2" xfId="0" applyBorder="1" applyAlignment="1" applyProtection="1">
      <alignment horizontal="left" wrapText="1" indent="4"/>
    </xf>
    <xf numFmtId="0" fontId="9" fillId="0" borderId="2" xfId="0" applyFont="1" applyBorder="1" applyAlignment="1" applyProtection="1">
      <alignment horizontal="left" wrapText="1" indent="6"/>
    </xf>
    <xf numFmtId="0" fontId="13" fillId="2" borderId="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top"/>
    </xf>
    <xf numFmtId="0" fontId="7" fillId="2" borderId="2" xfId="0" applyNumberFormat="1" applyFont="1" applyFill="1" applyBorder="1" applyAlignment="1" applyProtection="1">
      <alignment horizontal="right" wrapText="1"/>
    </xf>
    <xf numFmtId="0" fontId="7" fillId="2" borderId="2" xfId="0" applyNumberFormat="1" applyFont="1" applyFill="1" applyBorder="1" applyAlignment="1" applyProtection="1">
      <alignment horizontal="center" wrapText="1"/>
    </xf>
    <xf numFmtId="4" fontId="5" fillId="2" borderId="2" xfId="0" applyNumberFormat="1" applyFont="1" applyFill="1" applyBorder="1" applyAlignment="1" applyProtection="1">
      <alignment wrapText="1"/>
    </xf>
    <xf numFmtId="4" fontId="7" fillId="2" borderId="2" xfId="0" applyNumberFormat="1" applyFont="1" applyFill="1" applyBorder="1" applyAlignment="1" applyProtection="1">
      <alignment horizontal="left" wrapText="1"/>
    </xf>
    <xf numFmtId="4" fontId="6" fillId="2" borderId="2" xfId="0" applyNumberFormat="1" applyFont="1" applyFill="1" applyBorder="1" applyProtection="1"/>
    <xf numFmtId="0" fontId="2" fillId="0" borderId="2" xfId="0" applyFont="1" applyFill="1" applyBorder="1" applyAlignment="1" applyProtection="1">
      <alignment horizontal="left" vertical="top"/>
    </xf>
    <xf numFmtId="0" fontId="3" fillId="0" borderId="2" xfId="0" applyFont="1" applyFill="1" applyBorder="1" applyAlignment="1" applyProtection="1">
      <alignment horizontal="left" vertical="top"/>
    </xf>
    <xf numFmtId="0" fontId="12" fillId="0" borderId="2" xfId="0" applyFont="1" applyFill="1" applyBorder="1" applyAlignment="1" applyProtection="1">
      <alignment horizontal="left" wrapText="1" indent="6"/>
    </xf>
    <xf numFmtId="0" fontId="12" fillId="0" borderId="2" xfId="0" applyFont="1" applyFill="1" applyBorder="1" applyAlignment="1" applyProtection="1">
      <alignment horizontal="left" wrapText="1" indent="4"/>
    </xf>
    <xf numFmtId="0" fontId="12" fillId="0" borderId="0" xfId="0" applyFont="1" applyProtection="1"/>
    <xf numFmtId="0" fontId="5" fillId="0" borderId="2" xfId="0" applyFont="1" applyFill="1" applyBorder="1" applyAlignment="1" applyProtection="1">
      <alignment horizontal="left" wrapText="1" indent="6"/>
    </xf>
    <xf numFmtId="0" fontId="0" fillId="0" borderId="2" xfId="0" applyFill="1" applyBorder="1" applyAlignment="1" applyProtection="1">
      <alignment horizontal="left" wrapText="1" indent="8"/>
    </xf>
    <xf numFmtId="0" fontId="9" fillId="0" borderId="2" xfId="0" applyFont="1" applyFill="1" applyBorder="1" applyAlignment="1" applyProtection="1">
      <alignment horizontal="left" wrapText="1" indent="6"/>
    </xf>
    <xf numFmtId="4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right"/>
    </xf>
    <xf numFmtId="4" fontId="5" fillId="2" borderId="2" xfId="0" applyNumberFormat="1" applyFont="1" applyFill="1" applyBorder="1" applyAlignment="1" applyProtection="1">
      <alignment horizontal="center" wrapText="1"/>
      <protection locked="0"/>
    </xf>
    <xf numFmtId="0" fontId="12" fillId="0" borderId="2" xfId="0" applyFont="1" applyFill="1" applyBorder="1" applyAlignment="1" applyProtection="1">
      <alignment horizontal="left" wrapText="1" indent="8"/>
    </xf>
    <xf numFmtId="0" fontId="3" fillId="0" borderId="4" xfId="0" applyFont="1" applyFill="1" applyBorder="1" applyAlignment="1" applyProtection="1">
      <alignment horizontal="center" vertical="top"/>
    </xf>
    <xf numFmtId="0" fontId="3" fillId="0" borderId="4" xfId="0" applyFont="1" applyFill="1" applyBorder="1" applyAlignment="1" applyProtection="1">
      <alignment horizontal="left" vertical="top"/>
    </xf>
    <xf numFmtId="0" fontId="0" fillId="0" borderId="4" xfId="0" applyFill="1" applyBorder="1" applyAlignment="1" applyProtection="1">
      <alignment horizontal="left" wrapText="1" indent="8"/>
    </xf>
    <xf numFmtId="0" fontId="7" fillId="0" borderId="4" xfId="0" applyFont="1" applyFill="1" applyBorder="1" applyAlignment="1" applyProtection="1">
      <alignment horizontal="left" wrapText="1"/>
    </xf>
    <xf numFmtId="4" fontId="4" fillId="0" borderId="4" xfId="0" applyNumberFormat="1" applyFont="1" applyFill="1" applyBorder="1" applyProtection="1"/>
    <xf numFmtId="4" fontId="4" fillId="0" borderId="2" xfId="0" applyNumberFormat="1" applyFont="1" applyFill="1" applyBorder="1" applyAlignment="1" applyProtection="1">
      <alignment wrapText="1"/>
    </xf>
    <xf numFmtId="3" fontId="22" fillId="0" borderId="1" xfId="0" applyNumberFormat="1" applyFont="1" applyFill="1" applyBorder="1" applyAlignment="1" applyProtection="1">
      <alignment horizontal="center"/>
    </xf>
    <xf numFmtId="43" fontId="19" fillId="0" borderId="2" xfId="6" applyNumberFormat="1" applyFont="1" applyFill="1" applyBorder="1" applyProtection="1"/>
    <xf numFmtId="43" fontId="20" fillId="0" borderId="2" xfId="6" applyNumberFormat="1" applyFont="1" applyFill="1" applyBorder="1" applyProtection="1"/>
    <xf numFmtId="0" fontId="6" fillId="2" borderId="2" xfId="0" applyFont="1" applyFill="1" applyBorder="1" applyAlignment="1" applyProtection="1">
      <alignment horizontal="center" vertical="top"/>
    </xf>
    <xf numFmtId="0" fontId="24" fillId="2" borderId="2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right" wrapText="1"/>
    </xf>
    <xf numFmtId="0" fontId="0" fillId="0" borderId="2" xfId="0" applyFont="1" applyFill="1" applyBorder="1" applyAlignment="1" applyProtection="1">
      <alignment horizontal="right" wrapText="1"/>
    </xf>
    <xf numFmtId="0" fontId="12" fillId="0" borderId="2" xfId="0" applyFont="1" applyFill="1" applyBorder="1" applyAlignment="1" applyProtection="1">
      <alignment horizontal="right" wrapText="1"/>
    </xf>
    <xf numFmtId="4" fontId="7" fillId="2" borderId="2" xfId="0" applyNumberFormat="1" applyFont="1" applyFill="1" applyBorder="1" applyAlignment="1" applyProtection="1">
      <alignment horizontal="right" wrapText="1"/>
    </xf>
    <xf numFmtId="0" fontId="7" fillId="0" borderId="2" xfId="0" applyFont="1" applyFill="1" applyBorder="1" applyAlignment="1" applyProtection="1">
      <alignment horizontal="right" wrapText="1"/>
    </xf>
    <xf numFmtId="0" fontId="9" fillId="0" borderId="2" xfId="0" applyFont="1" applyFill="1" applyBorder="1" applyAlignment="1" applyProtection="1">
      <alignment horizontal="right" wrapText="1"/>
    </xf>
    <xf numFmtId="43" fontId="4" fillId="4" borderId="2" xfId="6" applyNumberFormat="1" applyFont="1" applyFill="1" applyBorder="1" applyProtection="1">
      <protection locked="0"/>
    </xf>
    <xf numFmtId="0" fontId="12" fillId="0" borderId="2" xfId="0" applyFont="1" applyBorder="1" applyAlignment="1" applyProtection="1">
      <alignment horizontal="left" wrapText="1" indent="6"/>
    </xf>
    <xf numFmtId="0" fontId="3" fillId="0" borderId="2" xfId="0" applyFont="1" applyFill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right"/>
    </xf>
    <xf numFmtId="43" fontId="4" fillId="4" borderId="2" xfId="6" applyNumberFormat="1" applyFont="1" applyFill="1" applyBorder="1" applyAlignment="1" applyProtection="1">
      <protection locked="0"/>
    </xf>
    <xf numFmtId="43" fontId="4" fillId="0" borderId="2" xfId="6" applyNumberFormat="1" applyFont="1" applyFill="1" applyBorder="1" applyAlignment="1" applyProtection="1"/>
    <xf numFmtId="0" fontId="0" fillId="0" borderId="0" xfId="0" applyAlignment="1" applyProtection="1"/>
    <xf numFmtId="165" fontId="16" fillId="4" borderId="2" xfId="0" applyNumberFormat="1" applyFont="1" applyFill="1" applyBorder="1" applyAlignment="1" applyProtection="1">
      <alignment horizontal="right"/>
      <protection locked="0"/>
    </xf>
    <xf numFmtId="165" fontId="16" fillId="4" borderId="2" xfId="0" applyNumberFormat="1" applyFont="1" applyFill="1" applyBorder="1" applyAlignment="1" applyProtection="1">
      <alignment horizontal="center"/>
      <protection locked="0"/>
    </xf>
    <xf numFmtId="165" fontId="16" fillId="0" borderId="5" xfId="0" applyNumberFormat="1" applyFont="1" applyBorder="1" applyAlignment="1" applyProtection="1">
      <alignment horizontal="center"/>
      <protection locked="0"/>
    </xf>
    <xf numFmtId="165" fontId="16" fillId="0" borderId="1" xfId="0" applyNumberFormat="1" applyFont="1" applyBorder="1" applyAlignment="1" applyProtection="1">
      <alignment horizontal="right"/>
      <protection locked="0"/>
    </xf>
    <xf numFmtId="0" fontId="17" fillId="0" borderId="2" xfId="0" applyFont="1" applyBorder="1" applyAlignment="1" applyProtection="1">
      <alignment horizontal="left"/>
    </xf>
    <xf numFmtId="0" fontId="17" fillId="0" borderId="1" xfId="0" applyFont="1" applyBorder="1" applyAlignment="1" applyProtection="1">
      <alignment horizontal="left"/>
    </xf>
    <xf numFmtId="0" fontId="21" fillId="0" borderId="2" xfId="0" applyFont="1" applyBorder="1" applyAlignment="1" applyProtection="1">
      <alignment horizontal="left"/>
    </xf>
    <xf numFmtId="0" fontId="18" fillId="0" borderId="1" xfId="0" applyFont="1" applyBorder="1" applyAlignment="1" applyProtection="1">
      <alignment horizontal="left"/>
    </xf>
    <xf numFmtId="0" fontId="21" fillId="4" borderId="2" xfId="0" applyFont="1" applyFill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/>
      <protection locked="0"/>
    </xf>
    <xf numFmtId="4" fontId="23" fillId="0" borderId="2" xfId="0" applyNumberFormat="1" applyFont="1" applyFill="1" applyBorder="1" applyAlignment="1" applyProtection="1">
      <alignment horizontal="center" vertical="center"/>
    </xf>
    <xf numFmtId="3" fontId="22" fillId="0" borderId="2" xfId="0" applyNumberFormat="1" applyFont="1" applyFill="1" applyBorder="1" applyAlignment="1" applyProtection="1">
      <alignment horizontal="right"/>
    </xf>
    <xf numFmtId="3" fontId="22" fillId="0" borderId="2" xfId="0" applyNumberFormat="1" applyFont="1" applyFill="1" applyBorder="1" applyAlignment="1" applyProtection="1">
      <alignment horizontal="center"/>
    </xf>
  </cellXfs>
  <cellStyles count="7">
    <cellStyle name="Accent5 4" xfId="5"/>
    <cellStyle name="Normaallaad" xfId="0" builtinId="0"/>
    <cellStyle name="Normaallaad 2 2" xfId="1"/>
    <cellStyle name="Normal_ev-26v1 pakkumise lõpukoosoleku protokoll talo tabelina" xfId="2"/>
    <cellStyle name="Percent 2" xfId="4"/>
    <cellStyle name="Valuuta" xfId="6" builtinId="4"/>
    <cellStyle name="Valuu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293"/>
  <sheetViews>
    <sheetView showGridLines="0" showZeros="0" tabSelected="1" zoomScaleNormal="100" workbookViewId="0">
      <pane xSplit="10" ySplit="7" topLeftCell="K8" activePane="bottomRight" state="frozen"/>
      <selection pane="topRight" activeCell="L1" sqref="L1"/>
      <selection pane="bottomLeft" activeCell="A8" sqref="A8"/>
      <selection pane="bottomRight" activeCell="J244" sqref="J244"/>
    </sheetView>
  </sheetViews>
  <sheetFormatPr defaultColWidth="8.85546875" defaultRowHeight="12.75" outlineLevelRow="1" outlineLevelCol="1"/>
  <cols>
    <col min="1" max="1" width="4.7109375" style="3" hidden="1" customWidth="1" outlineLevel="1"/>
    <col min="2" max="2" width="3.7109375" style="3" hidden="1" customWidth="1" outlineLevel="1" collapsed="1"/>
    <col min="3" max="3" width="4.7109375" style="4" hidden="1" customWidth="1" outlineLevel="1"/>
    <col min="4" max="4" width="6.7109375" style="4" hidden="1" customWidth="1" outlineLevel="1" collapsed="1"/>
    <col min="5" max="5" width="6.7109375" style="4" customWidth="1" collapsed="1"/>
    <col min="6" max="6" width="4.7109375" style="4" hidden="1" customWidth="1" outlineLevel="1"/>
    <col min="7" max="7" width="8" style="4" hidden="1" customWidth="1" outlineLevel="1"/>
    <col min="8" max="8" width="4.7109375" style="3" hidden="1" customWidth="1" outlineLevel="1"/>
    <col min="9" max="9" width="6.7109375" style="3" hidden="1" customWidth="1" outlineLevel="1"/>
    <col min="10" max="10" width="60.7109375" style="6" customWidth="1" collapsed="1"/>
    <col min="11" max="11" width="5.7109375" style="69" customWidth="1"/>
    <col min="12" max="12" width="5.7109375" style="70" customWidth="1"/>
    <col min="13" max="13" width="14.7109375" style="4" hidden="1" customWidth="1" outlineLevel="1"/>
    <col min="14" max="14" width="14.7109375" style="4" customWidth="1" collapsed="1"/>
    <col min="15" max="16" width="9.42578125" style="4" hidden="1" customWidth="1" outlineLevel="1"/>
    <col min="17" max="17" width="16.7109375" style="5" customWidth="1" collapsed="1"/>
    <col min="18" max="18" width="16.7109375" style="5" hidden="1" customWidth="1" outlineLevel="1"/>
    <col min="19" max="19" width="15.7109375" style="5" customWidth="1" collapsed="1"/>
    <col min="20" max="20" width="3.140625" style="6" customWidth="1"/>
    <col min="21" max="25" width="14.7109375" style="5" hidden="1" customWidth="1" outlineLevel="1"/>
    <col min="26" max="26" width="8.85546875" style="6" collapsed="1"/>
    <col min="27" max="16384" width="8.85546875" style="6"/>
  </cols>
  <sheetData>
    <row r="1" spans="1:25" ht="16.5">
      <c r="E1" s="103" t="s">
        <v>309</v>
      </c>
      <c r="F1" s="104"/>
      <c r="G1" s="104"/>
      <c r="H1" s="104"/>
      <c r="I1" s="104"/>
      <c r="J1" s="103"/>
      <c r="K1" s="99">
        <v>43613</v>
      </c>
      <c r="L1" s="99"/>
      <c r="M1" s="100"/>
      <c r="N1" s="99"/>
      <c r="O1" s="101"/>
      <c r="P1" s="101"/>
      <c r="Q1" s="99"/>
      <c r="R1" s="102"/>
      <c r="S1" s="99"/>
    </row>
    <row r="2" spans="1:25" ht="16.5">
      <c r="E2" s="105" t="s">
        <v>310</v>
      </c>
      <c r="F2" s="106"/>
      <c r="G2" s="106"/>
      <c r="H2" s="106"/>
      <c r="I2" s="106"/>
      <c r="J2" s="105"/>
      <c r="K2" s="110" t="s">
        <v>38</v>
      </c>
      <c r="L2" s="110"/>
      <c r="M2" s="111"/>
      <c r="N2" s="110"/>
      <c r="O2" s="79"/>
      <c r="P2" s="79"/>
      <c r="Q2" s="80">
        <f>SUM(Q3:Q4)</f>
        <v>0</v>
      </c>
      <c r="R2" s="109" t="s">
        <v>257</v>
      </c>
      <c r="S2" s="109"/>
    </row>
    <row r="3" spans="1:25" ht="16.5">
      <c r="E3" s="105" t="s">
        <v>316</v>
      </c>
      <c r="F3" s="106"/>
      <c r="G3" s="106"/>
      <c r="H3" s="106"/>
      <c r="I3" s="106"/>
      <c r="J3" s="105"/>
      <c r="K3" s="110" t="s">
        <v>33</v>
      </c>
      <c r="L3" s="110"/>
      <c r="M3" s="111"/>
      <c r="N3" s="110"/>
      <c r="O3" s="79"/>
      <c r="P3" s="79">
        <v>1</v>
      </c>
      <c r="Q3" s="81">
        <f>P3*0.2*Q4</f>
        <v>0</v>
      </c>
      <c r="R3" s="109"/>
      <c r="S3" s="109"/>
    </row>
    <row r="4" spans="1:25" s="9" customFormat="1" ht="16.5">
      <c r="A4" s="7"/>
      <c r="B4" s="7"/>
      <c r="C4" s="8"/>
      <c r="D4" s="8"/>
      <c r="E4" s="107" t="s">
        <v>311</v>
      </c>
      <c r="F4" s="108"/>
      <c r="G4" s="108"/>
      <c r="H4" s="108"/>
      <c r="I4" s="108"/>
      <c r="J4" s="107"/>
      <c r="K4" s="110" t="s">
        <v>37</v>
      </c>
      <c r="L4" s="110"/>
      <c r="M4" s="111"/>
      <c r="N4" s="110"/>
      <c r="O4" s="79"/>
      <c r="P4" s="79"/>
      <c r="Q4" s="81">
        <f>SUMPRODUCT((F8:F1011=1)*(R8:R1011))</f>
        <v>0</v>
      </c>
      <c r="R4" s="109"/>
      <c r="S4" s="109"/>
      <c r="U4" s="5"/>
      <c r="V4" s="5"/>
      <c r="W4" s="5"/>
      <c r="X4" s="5"/>
      <c r="Y4" s="5"/>
    </row>
    <row r="5" spans="1:25" s="9" customFormat="1" ht="15">
      <c r="A5" s="10"/>
      <c r="B5" s="10"/>
      <c r="C5" s="10"/>
      <c r="D5" s="10"/>
      <c r="E5" s="10"/>
      <c r="F5" s="10"/>
      <c r="G5" s="10"/>
      <c r="H5" s="11"/>
      <c r="I5" s="11"/>
      <c r="J5" s="12"/>
      <c r="K5" s="13"/>
      <c r="L5" s="14"/>
      <c r="M5" s="15"/>
      <c r="N5" s="15"/>
      <c r="O5" s="15"/>
      <c r="P5" s="15"/>
      <c r="Q5" s="16"/>
      <c r="R5" s="16"/>
      <c r="S5" s="16"/>
      <c r="U5" s="16"/>
      <c r="V5" s="16"/>
      <c r="W5" s="16"/>
      <c r="X5" s="16"/>
      <c r="Y5" s="16"/>
    </row>
    <row r="6" spans="1:25" s="18" customFormat="1" ht="11.25" hidden="1" outlineLevel="1">
      <c r="A6" s="17"/>
      <c r="B6" s="17"/>
      <c r="C6" s="17"/>
      <c r="D6" s="17">
        <f>COLUMN()-5</f>
        <v>-1</v>
      </c>
      <c r="E6" s="17">
        <f t="shared" ref="E6:S6" si="0">COLUMN()-5</f>
        <v>0</v>
      </c>
      <c r="F6" s="17"/>
      <c r="G6" s="17">
        <f t="shared" si="0"/>
        <v>2</v>
      </c>
      <c r="H6" s="17"/>
      <c r="I6" s="17"/>
      <c r="J6" s="17">
        <f t="shared" si="0"/>
        <v>5</v>
      </c>
      <c r="K6" s="17">
        <f t="shared" si="0"/>
        <v>6</v>
      </c>
      <c r="L6" s="17">
        <f t="shared" si="0"/>
        <v>7</v>
      </c>
      <c r="M6" s="17">
        <f t="shared" si="0"/>
        <v>8</v>
      </c>
      <c r="N6" s="17">
        <f t="shared" si="0"/>
        <v>9</v>
      </c>
      <c r="O6" s="17">
        <f t="shared" si="0"/>
        <v>10</v>
      </c>
      <c r="P6" s="17">
        <f t="shared" si="0"/>
        <v>11</v>
      </c>
      <c r="Q6" s="17">
        <f t="shared" si="0"/>
        <v>12</v>
      </c>
      <c r="R6" s="17">
        <f t="shared" si="0"/>
        <v>13</v>
      </c>
      <c r="S6" s="17">
        <f t="shared" si="0"/>
        <v>14</v>
      </c>
      <c r="U6" s="17"/>
      <c r="V6" s="17"/>
      <c r="W6" s="17"/>
      <c r="X6" s="17"/>
      <c r="Y6" s="17"/>
    </row>
    <row r="7" spans="1:25" s="21" customFormat="1" ht="26.25" collapsed="1" thickBot="1">
      <c r="A7" s="19" t="s">
        <v>118</v>
      </c>
      <c r="B7" s="19" t="s">
        <v>95</v>
      </c>
      <c r="C7" s="19" t="s">
        <v>239</v>
      </c>
      <c r="D7" s="19" t="s">
        <v>208</v>
      </c>
      <c r="E7" s="19" t="s">
        <v>223</v>
      </c>
      <c r="F7" s="19" t="s">
        <v>240</v>
      </c>
      <c r="G7" s="19" t="s">
        <v>43</v>
      </c>
      <c r="H7" s="19" t="s">
        <v>236</v>
      </c>
      <c r="I7" s="19" t="s">
        <v>270</v>
      </c>
      <c r="J7" s="19" t="s">
        <v>39</v>
      </c>
      <c r="K7" s="19" t="s">
        <v>34</v>
      </c>
      <c r="L7" s="19" t="s">
        <v>35</v>
      </c>
      <c r="M7" s="19" t="s">
        <v>245</v>
      </c>
      <c r="N7" s="19" t="s">
        <v>237</v>
      </c>
      <c r="O7" s="19" t="s">
        <v>246</v>
      </c>
      <c r="P7" s="19" t="s">
        <v>44</v>
      </c>
      <c r="Q7" s="20" t="s">
        <v>36</v>
      </c>
      <c r="R7" s="20" t="s">
        <v>248</v>
      </c>
      <c r="S7" s="20" t="s">
        <v>234</v>
      </c>
      <c r="U7" s="20" t="s">
        <v>238</v>
      </c>
      <c r="V7" s="20" t="s">
        <v>241</v>
      </c>
      <c r="W7" s="20" t="s">
        <v>242</v>
      </c>
      <c r="X7" s="20" t="s">
        <v>243</v>
      </c>
      <c r="Y7" s="20" t="s">
        <v>244</v>
      </c>
    </row>
    <row r="8" spans="1:25" s="9" customFormat="1" ht="15.75" hidden="1" thickTop="1">
      <c r="A8" s="73"/>
      <c r="B8" s="73"/>
      <c r="C8" s="22">
        <f t="shared" ref="C8:C71" si="1">IF($D8&gt;0,LEN($D8),0)</f>
        <v>0</v>
      </c>
      <c r="D8" s="74"/>
      <c r="E8" s="74"/>
      <c r="F8" s="22">
        <f t="shared" ref="F8:F71" si="2">IF($E8&gt;0,LEN($E8),0)</f>
        <v>0</v>
      </c>
      <c r="G8" s="29">
        <f t="shared" ref="G8:G71" si="3">IF($C8&gt;0,_xlfn.NUMBERVALUE(LEFT($E8*10^6,7)),0)</f>
        <v>0</v>
      </c>
      <c r="H8" s="73"/>
      <c r="I8" s="73"/>
      <c r="J8" s="75"/>
      <c r="K8" s="76"/>
      <c r="L8" s="84"/>
      <c r="M8" s="90"/>
      <c r="N8" s="90"/>
      <c r="O8" s="25"/>
      <c r="P8" s="25">
        <f t="shared" ref="P8:P71" si="4">SUM(M8:O8)</f>
        <v>0</v>
      </c>
      <c r="Q8" s="25">
        <f t="shared" ref="Q8:Q71" si="5">IF(C8&gt;0,L8*P8,0)</f>
        <v>0</v>
      </c>
      <c r="R8" s="25">
        <f t="shared" ref="R8:R71" si="6">SUM(U8:Y8)</f>
        <v>0</v>
      </c>
      <c r="S8" s="77"/>
      <c r="U8" s="25">
        <f t="shared" ref="U8:U71" si="7">IF(AND(C8=2,F8=1),SUMPRODUCT(($G$8:$G$1012&gt;G8)*($G$8:$G$1012&lt;G8+1000000)*($Q$8:$Q$1012)),0)</f>
        <v>0</v>
      </c>
      <c r="V8" s="25">
        <f t="shared" ref="V8:V71" si="8">IF(AND(C8=4,F8=2),SUMPRODUCT(($G$8:$G$1012&gt;G8)*($G$8:$G$1012&lt;G8+100000)*($Q$8:$Q$1012)),0)</f>
        <v>0</v>
      </c>
      <c r="W8" s="25">
        <f t="shared" ref="W8:W71" si="9">IF(AND(C8=4,F8=3),SUMPRODUCT(($G$8:$G$1012&gt;G8)*($G$8:$G$1012&lt;G8+10000)*($Q$8:$Q$1012)),0)</f>
        <v>0</v>
      </c>
      <c r="X8" s="25">
        <f t="shared" ref="X8:X71" si="10">IF(AND(C8=4,F8=4),SUMPRODUCT(($G$8:$G$1012&gt;G8)*($G$8:$G$1012&lt;G8+1000)*($Q$8:$Q$1012)),0)</f>
        <v>0</v>
      </c>
      <c r="Y8" s="25">
        <f t="shared" ref="Y8:Y71" si="11">IF(AND(C8=4,F8=5),SUMPRODUCT(($G$8:$G$1012&gt;G8)*($G$8:$G$1012&lt;G8+100)*($Q$8:$Q$1012)),0)</f>
        <v>0</v>
      </c>
    </row>
    <row r="9" spans="1:25" s="9" customFormat="1" ht="15.75" hidden="1" thickTop="1">
      <c r="A9" s="73"/>
      <c r="B9" s="73"/>
      <c r="C9" s="22">
        <f t="shared" si="1"/>
        <v>0</v>
      </c>
      <c r="D9" s="74"/>
      <c r="E9" s="74"/>
      <c r="F9" s="22">
        <f t="shared" si="2"/>
        <v>0</v>
      </c>
      <c r="G9" s="29">
        <f t="shared" si="3"/>
        <v>0</v>
      </c>
      <c r="H9" s="73"/>
      <c r="I9" s="73"/>
      <c r="J9" s="75"/>
      <c r="K9" s="76"/>
      <c r="L9" s="84"/>
      <c r="M9" s="90"/>
      <c r="N9" s="90"/>
      <c r="O9" s="25"/>
      <c r="P9" s="25">
        <f t="shared" si="4"/>
        <v>0</v>
      </c>
      <c r="Q9" s="25">
        <f t="shared" si="5"/>
        <v>0</v>
      </c>
      <c r="R9" s="25">
        <f t="shared" si="6"/>
        <v>0</v>
      </c>
      <c r="S9" s="77"/>
      <c r="U9" s="25">
        <f t="shared" si="7"/>
        <v>0</v>
      </c>
      <c r="V9" s="25">
        <f t="shared" si="8"/>
        <v>0</v>
      </c>
      <c r="W9" s="25">
        <f t="shared" si="9"/>
        <v>0</v>
      </c>
      <c r="X9" s="25">
        <f t="shared" si="10"/>
        <v>0</v>
      </c>
      <c r="Y9" s="25">
        <f t="shared" si="11"/>
        <v>0</v>
      </c>
    </row>
    <row r="10" spans="1:25" s="9" customFormat="1" ht="15.75" hidden="1" thickTop="1">
      <c r="A10" s="73"/>
      <c r="B10" s="73"/>
      <c r="C10" s="22">
        <f t="shared" si="1"/>
        <v>0</v>
      </c>
      <c r="D10" s="74"/>
      <c r="E10" s="74"/>
      <c r="F10" s="22">
        <f t="shared" si="2"/>
        <v>0</v>
      </c>
      <c r="G10" s="29">
        <f t="shared" si="3"/>
        <v>0</v>
      </c>
      <c r="H10" s="73"/>
      <c r="I10" s="73"/>
      <c r="J10" s="75"/>
      <c r="K10" s="76"/>
      <c r="L10" s="84"/>
      <c r="M10" s="90"/>
      <c r="N10" s="90"/>
      <c r="O10" s="25"/>
      <c r="P10" s="25">
        <f t="shared" si="4"/>
        <v>0</v>
      </c>
      <c r="Q10" s="25">
        <f t="shared" si="5"/>
        <v>0</v>
      </c>
      <c r="R10" s="25">
        <f t="shared" si="6"/>
        <v>0</v>
      </c>
      <c r="S10" s="77"/>
      <c r="U10" s="25">
        <f t="shared" si="7"/>
        <v>0</v>
      </c>
      <c r="V10" s="25">
        <f t="shared" si="8"/>
        <v>0</v>
      </c>
      <c r="W10" s="25">
        <f t="shared" si="9"/>
        <v>0</v>
      </c>
      <c r="X10" s="25">
        <f t="shared" si="10"/>
        <v>0</v>
      </c>
      <c r="Y10" s="25">
        <f t="shared" si="11"/>
        <v>0</v>
      </c>
    </row>
    <row r="11" spans="1:25" s="9" customFormat="1" ht="15.75" hidden="1" thickTop="1">
      <c r="A11" s="73"/>
      <c r="B11" s="73"/>
      <c r="C11" s="22">
        <f t="shared" si="1"/>
        <v>0</v>
      </c>
      <c r="D11" s="74"/>
      <c r="E11" s="74"/>
      <c r="F11" s="22">
        <f t="shared" si="2"/>
        <v>0</v>
      </c>
      <c r="G11" s="29">
        <f t="shared" si="3"/>
        <v>0</v>
      </c>
      <c r="H11" s="73"/>
      <c r="I11" s="73"/>
      <c r="J11" s="75"/>
      <c r="K11" s="76"/>
      <c r="L11" s="84"/>
      <c r="M11" s="90"/>
      <c r="N11" s="90"/>
      <c r="O11" s="25"/>
      <c r="P11" s="25">
        <f t="shared" si="4"/>
        <v>0</v>
      </c>
      <c r="Q11" s="25">
        <f t="shared" si="5"/>
        <v>0</v>
      </c>
      <c r="R11" s="25">
        <f t="shared" si="6"/>
        <v>0</v>
      </c>
      <c r="S11" s="77"/>
      <c r="U11" s="25">
        <f t="shared" si="7"/>
        <v>0</v>
      </c>
      <c r="V11" s="25">
        <f t="shared" si="8"/>
        <v>0</v>
      </c>
      <c r="W11" s="25">
        <f t="shared" si="9"/>
        <v>0</v>
      </c>
      <c r="X11" s="25">
        <f t="shared" si="10"/>
        <v>0</v>
      </c>
      <c r="Y11" s="25">
        <f t="shared" si="11"/>
        <v>0</v>
      </c>
    </row>
    <row r="12" spans="1:25" s="9" customFormat="1" ht="15.75" hidden="1" thickTop="1">
      <c r="A12" s="30"/>
      <c r="B12" s="30"/>
      <c r="C12" s="22">
        <f t="shared" si="1"/>
        <v>0</v>
      </c>
      <c r="D12" s="62"/>
      <c r="E12" s="62"/>
      <c r="F12" s="22">
        <f t="shared" si="2"/>
        <v>0</v>
      </c>
      <c r="G12" s="29">
        <f t="shared" si="3"/>
        <v>0</v>
      </c>
      <c r="H12" s="30"/>
      <c r="I12" s="30"/>
      <c r="J12" s="44"/>
      <c r="K12" s="32"/>
      <c r="L12" s="85"/>
      <c r="M12" s="90"/>
      <c r="N12" s="90"/>
      <c r="O12" s="25"/>
      <c r="P12" s="25">
        <f t="shared" si="4"/>
        <v>0</v>
      </c>
      <c r="Q12" s="25">
        <f t="shared" si="5"/>
        <v>0</v>
      </c>
      <c r="R12" s="25">
        <f t="shared" si="6"/>
        <v>0</v>
      </c>
      <c r="S12" s="33"/>
      <c r="U12" s="25">
        <f t="shared" si="7"/>
        <v>0</v>
      </c>
      <c r="V12" s="25">
        <f t="shared" si="8"/>
        <v>0</v>
      </c>
      <c r="W12" s="25">
        <f t="shared" si="9"/>
        <v>0</v>
      </c>
      <c r="X12" s="25">
        <f t="shared" si="10"/>
        <v>0</v>
      </c>
      <c r="Y12" s="25">
        <f t="shared" si="11"/>
        <v>0</v>
      </c>
    </row>
    <row r="13" spans="1:25" s="9" customFormat="1" ht="15.75" hidden="1" thickTop="1">
      <c r="A13" s="30"/>
      <c r="B13" s="30"/>
      <c r="C13" s="22">
        <f t="shared" si="1"/>
        <v>0</v>
      </c>
      <c r="D13" s="62"/>
      <c r="E13" s="62"/>
      <c r="F13" s="22">
        <f t="shared" si="2"/>
        <v>0</v>
      </c>
      <c r="G13" s="29">
        <f t="shared" si="3"/>
        <v>0</v>
      </c>
      <c r="H13" s="30"/>
      <c r="I13" s="30"/>
      <c r="J13" s="44"/>
      <c r="K13" s="32"/>
      <c r="L13" s="85"/>
      <c r="M13" s="90"/>
      <c r="N13" s="90"/>
      <c r="O13" s="25"/>
      <c r="P13" s="25">
        <f t="shared" si="4"/>
        <v>0</v>
      </c>
      <c r="Q13" s="25">
        <f t="shared" si="5"/>
        <v>0</v>
      </c>
      <c r="R13" s="25">
        <f t="shared" si="6"/>
        <v>0</v>
      </c>
      <c r="S13" s="33"/>
      <c r="U13" s="25">
        <f t="shared" si="7"/>
        <v>0</v>
      </c>
      <c r="V13" s="25">
        <f t="shared" si="8"/>
        <v>0</v>
      </c>
      <c r="W13" s="25">
        <f t="shared" si="9"/>
        <v>0</v>
      </c>
      <c r="X13" s="25">
        <f t="shared" si="10"/>
        <v>0</v>
      </c>
      <c r="Y13" s="25">
        <f t="shared" si="11"/>
        <v>0</v>
      </c>
    </row>
    <row r="14" spans="1:25" s="9" customFormat="1" ht="15.75" hidden="1" thickTop="1">
      <c r="A14" s="30"/>
      <c r="B14" s="30"/>
      <c r="C14" s="22">
        <f t="shared" si="1"/>
        <v>0</v>
      </c>
      <c r="D14" s="62"/>
      <c r="E14" s="62"/>
      <c r="F14" s="22">
        <f t="shared" si="2"/>
        <v>0</v>
      </c>
      <c r="G14" s="29">
        <f t="shared" si="3"/>
        <v>0</v>
      </c>
      <c r="H14" s="30"/>
      <c r="I14" s="30"/>
      <c r="J14" s="44"/>
      <c r="K14" s="32"/>
      <c r="L14" s="85"/>
      <c r="M14" s="90"/>
      <c r="N14" s="90"/>
      <c r="O14" s="25"/>
      <c r="P14" s="25">
        <f t="shared" si="4"/>
        <v>0</v>
      </c>
      <c r="Q14" s="25">
        <f t="shared" si="5"/>
        <v>0</v>
      </c>
      <c r="R14" s="25">
        <f t="shared" si="6"/>
        <v>0</v>
      </c>
      <c r="S14" s="33"/>
      <c r="U14" s="25">
        <f t="shared" si="7"/>
        <v>0</v>
      </c>
      <c r="V14" s="25">
        <f t="shared" si="8"/>
        <v>0</v>
      </c>
      <c r="W14" s="25">
        <f t="shared" si="9"/>
        <v>0</v>
      </c>
      <c r="X14" s="25">
        <f t="shared" si="10"/>
        <v>0</v>
      </c>
      <c r="Y14" s="25">
        <f t="shared" si="11"/>
        <v>0</v>
      </c>
    </row>
    <row r="15" spans="1:25" s="9" customFormat="1" ht="15.75" hidden="1" thickTop="1">
      <c r="A15" s="30"/>
      <c r="B15" s="30">
        <v>1</v>
      </c>
      <c r="C15" s="22">
        <f t="shared" si="1"/>
        <v>2</v>
      </c>
      <c r="D15" s="55">
        <v>10</v>
      </c>
      <c r="E15" s="55">
        <v>1</v>
      </c>
      <c r="F15" s="22">
        <f t="shared" si="2"/>
        <v>1</v>
      </c>
      <c r="G15" s="56">
        <f t="shared" si="3"/>
        <v>1000000</v>
      </c>
      <c r="H15" s="57"/>
      <c r="I15" s="57"/>
      <c r="J15" s="58" t="s">
        <v>40</v>
      </c>
      <c r="K15" s="59"/>
      <c r="L15" s="87"/>
      <c r="M15" s="71"/>
      <c r="N15" s="71"/>
      <c r="O15" s="71"/>
      <c r="P15" s="23">
        <f t="shared" si="4"/>
        <v>0</v>
      </c>
      <c r="Q15" s="24">
        <f t="shared" si="5"/>
        <v>0</v>
      </c>
      <c r="R15" s="24">
        <f t="shared" si="6"/>
        <v>0</v>
      </c>
      <c r="S15" s="60"/>
      <c r="U15" s="25">
        <f t="shared" si="7"/>
        <v>0</v>
      </c>
      <c r="V15" s="25">
        <f t="shared" si="8"/>
        <v>0</v>
      </c>
      <c r="W15" s="25">
        <f t="shared" si="9"/>
        <v>0</v>
      </c>
      <c r="X15" s="25">
        <f t="shared" si="10"/>
        <v>0</v>
      </c>
      <c r="Y15" s="25">
        <f t="shared" si="11"/>
        <v>0</v>
      </c>
    </row>
    <row r="16" spans="1:25" s="9" customFormat="1" ht="15.75" hidden="1" thickTop="1">
      <c r="A16" s="26"/>
      <c r="B16" s="26"/>
      <c r="C16" s="54">
        <f t="shared" si="1"/>
        <v>4</v>
      </c>
      <c r="D16" s="28">
        <v>1100</v>
      </c>
      <c r="E16" s="28">
        <v>11</v>
      </c>
      <c r="F16" s="22">
        <f t="shared" si="2"/>
        <v>2</v>
      </c>
      <c r="G16" s="29">
        <f t="shared" si="3"/>
        <v>1100000</v>
      </c>
      <c r="H16" s="30"/>
      <c r="I16" s="30"/>
      <c r="J16" s="31" t="s">
        <v>41</v>
      </c>
      <c r="K16" s="32"/>
      <c r="L16" s="88"/>
      <c r="M16" s="90"/>
      <c r="N16" s="90"/>
      <c r="O16" s="25"/>
      <c r="P16" s="25">
        <f t="shared" si="4"/>
        <v>0</v>
      </c>
      <c r="Q16" s="25">
        <f t="shared" si="5"/>
        <v>0</v>
      </c>
      <c r="R16" s="25">
        <f t="shared" si="6"/>
        <v>0</v>
      </c>
      <c r="S16" s="33"/>
      <c r="U16" s="25">
        <f t="shared" si="7"/>
        <v>0</v>
      </c>
      <c r="V16" s="25">
        <f t="shared" si="8"/>
        <v>0</v>
      </c>
      <c r="W16" s="25">
        <f t="shared" si="9"/>
        <v>0</v>
      </c>
      <c r="X16" s="25">
        <f t="shared" si="10"/>
        <v>0</v>
      </c>
      <c r="Y16" s="25">
        <f t="shared" si="11"/>
        <v>0</v>
      </c>
    </row>
    <row r="17" spans="1:26" s="9" customFormat="1" ht="15.75" hidden="1" thickTop="1">
      <c r="A17" s="27">
        <v>1</v>
      </c>
      <c r="B17" s="27">
        <v>1</v>
      </c>
      <c r="C17" s="22">
        <f t="shared" si="1"/>
        <v>5</v>
      </c>
      <c r="D17" s="35">
        <v>11101</v>
      </c>
      <c r="E17" s="35">
        <v>111</v>
      </c>
      <c r="F17" s="22">
        <f t="shared" si="2"/>
        <v>3</v>
      </c>
      <c r="G17" s="29">
        <f t="shared" si="3"/>
        <v>1110000</v>
      </c>
      <c r="H17" s="30"/>
      <c r="I17" s="30"/>
      <c r="J17" s="36" t="s">
        <v>0</v>
      </c>
      <c r="K17" s="37" t="s">
        <v>1</v>
      </c>
      <c r="L17" s="85"/>
      <c r="M17" s="90"/>
      <c r="N17" s="90"/>
      <c r="O17" s="25"/>
      <c r="P17" s="25">
        <f t="shared" si="4"/>
        <v>0</v>
      </c>
      <c r="Q17" s="25">
        <f t="shared" si="5"/>
        <v>0</v>
      </c>
      <c r="R17" s="25">
        <f t="shared" si="6"/>
        <v>0</v>
      </c>
      <c r="S17" s="33"/>
      <c r="U17" s="25">
        <f t="shared" si="7"/>
        <v>0</v>
      </c>
      <c r="V17" s="25">
        <f t="shared" si="8"/>
        <v>0</v>
      </c>
      <c r="W17" s="25">
        <f t="shared" si="9"/>
        <v>0</v>
      </c>
      <c r="X17" s="25">
        <f t="shared" si="10"/>
        <v>0</v>
      </c>
      <c r="Y17" s="25">
        <f t="shared" si="11"/>
        <v>0</v>
      </c>
      <c r="Z17" s="34"/>
    </row>
    <row r="18" spans="1:26" s="9" customFormat="1" ht="15.75" hidden="1" thickTop="1">
      <c r="A18" s="27">
        <v>1</v>
      </c>
      <c r="B18" s="27">
        <v>1</v>
      </c>
      <c r="C18" s="22">
        <f t="shared" si="1"/>
        <v>5</v>
      </c>
      <c r="D18" s="35">
        <v>11102</v>
      </c>
      <c r="E18" s="35">
        <v>112</v>
      </c>
      <c r="F18" s="22">
        <f t="shared" si="2"/>
        <v>3</v>
      </c>
      <c r="G18" s="29">
        <f t="shared" si="3"/>
        <v>1120000</v>
      </c>
      <c r="H18" s="30"/>
      <c r="I18" s="30"/>
      <c r="J18" s="38" t="s">
        <v>2</v>
      </c>
      <c r="K18" s="37" t="s">
        <v>1</v>
      </c>
      <c r="L18" s="85"/>
      <c r="M18" s="90"/>
      <c r="N18" s="90"/>
      <c r="O18" s="25"/>
      <c r="P18" s="25">
        <f t="shared" si="4"/>
        <v>0</v>
      </c>
      <c r="Q18" s="25">
        <f t="shared" si="5"/>
        <v>0</v>
      </c>
      <c r="R18" s="25">
        <f t="shared" si="6"/>
        <v>0</v>
      </c>
      <c r="S18" s="33"/>
      <c r="U18" s="25">
        <f t="shared" si="7"/>
        <v>0</v>
      </c>
      <c r="V18" s="25">
        <f t="shared" si="8"/>
        <v>0</v>
      </c>
      <c r="W18" s="25">
        <f t="shared" si="9"/>
        <v>0</v>
      </c>
      <c r="X18" s="25">
        <f t="shared" si="10"/>
        <v>0</v>
      </c>
      <c r="Y18" s="25">
        <f t="shared" si="11"/>
        <v>0</v>
      </c>
      <c r="Z18" s="34"/>
    </row>
    <row r="19" spans="1:26" s="9" customFormat="1" ht="15.75" hidden="1" thickTop="1">
      <c r="A19" s="27">
        <v>1</v>
      </c>
      <c r="B19" s="27">
        <v>1</v>
      </c>
      <c r="C19" s="22">
        <f t="shared" si="1"/>
        <v>5</v>
      </c>
      <c r="D19" s="35">
        <v>11701</v>
      </c>
      <c r="E19" s="35">
        <v>113</v>
      </c>
      <c r="F19" s="22">
        <f t="shared" si="2"/>
        <v>3</v>
      </c>
      <c r="G19" s="29">
        <f t="shared" si="3"/>
        <v>1130000</v>
      </c>
      <c r="H19" s="30"/>
      <c r="I19" s="30"/>
      <c r="J19" s="36" t="s">
        <v>45</v>
      </c>
      <c r="K19" s="37" t="s">
        <v>1</v>
      </c>
      <c r="L19" s="85"/>
      <c r="M19" s="90"/>
      <c r="N19" s="90"/>
      <c r="O19" s="25"/>
      <c r="P19" s="25">
        <f t="shared" si="4"/>
        <v>0</v>
      </c>
      <c r="Q19" s="25">
        <f t="shared" si="5"/>
        <v>0</v>
      </c>
      <c r="R19" s="25">
        <f t="shared" si="6"/>
        <v>0</v>
      </c>
      <c r="S19" s="33"/>
      <c r="U19" s="25">
        <f t="shared" si="7"/>
        <v>0</v>
      </c>
      <c r="V19" s="25">
        <f t="shared" si="8"/>
        <v>0</v>
      </c>
      <c r="W19" s="25">
        <f t="shared" si="9"/>
        <v>0</v>
      </c>
      <c r="X19" s="25">
        <f t="shared" si="10"/>
        <v>0</v>
      </c>
      <c r="Y19" s="25">
        <f t="shared" si="11"/>
        <v>0</v>
      </c>
    </row>
    <row r="20" spans="1:26" s="34" customFormat="1" ht="15.75" hidden="1" thickTop="1">
      <c r="A20" s="27">
        <v>1</v>
      </c>
      <c r="B20" s="27">
        <v>1</v>
      </c>
      <c r="C20" s="22">
        <f t="shared" si="1"/>
        <v>5</v>
      </c>
      <c r="D20" s="35">
        <v>11801</v>
      </c>
      <c r="E20" s="35">
        <v>114</v>
      </c>
      <c r="F20" s="22">
        <f t="shared" si="2"/>
        <v>3</v>
      </c>
      <c r="G20" s="29">
        <f t="shared" si="3"/>
        <v>1140000</v>
      </c>
      <c r="H20" s="30"/>
      <c r="I20" s="30"/>
      <c r="J20" s="36" t="s">
        <v>46</v>
      </c>
      <c r="K20" s="37" t="s">
        <v>1</v>
      </c>
      <c r="L20" s="85"/>
      <c r="M20" s="90"/>
      <c r="N20" s="90"/>
      <c r="O20" s="25"/>
      <c r="P20" s="25">
        <f t="shared" si="4"/>
        <v>0</v>
      </c>
      <c r="Q20" s="25">
        <f t="shared" si="5"/>
        <v>0</v>
      </c>
      <c r="R20" s="25">
        <f t="shared" si="6"/>
        <v>0</v>
      </c>
      <c r="S20" s="33"/>
      <c r="U20" s="25">
        <f t="shared" si="7"/>
        <v>0</v>
      </c>
      <c r="V20" s="25">
        <f t="shared" si="8"/>
        <v>0</v>
      </c>
      <c r="W20" s="25">
        <f t="shared" si="9"/>
        <v>0</v>
      </c>
      <c r="X20" s="25">
        <f t="shared" si="10"/>
        <v>0</v>
      </c>
      <c r="Y20" s="25">
        <f t="shared" si="11"/>
        <v>0</v>
      </c>
      <c r="Z20" s="9"/>
    </row>
    <row r="21" spans="1:26" s="9" customFormat="1" ht="15.75" hidden="1" thickTop="1">
      <c r="A21" s="27"/>
      <c r="B21" s="27">
        <v>1</v>
      </c>
      <c r="C21" s="22">
        <f t="shared" si="1"/>
        <v>4</v>
      </c>
      <c r="D21" s="28">
        <v>1200</v>
      </c>
      <c r="E21" s="28">
        <v>12</v>
      </c>
      <c r="F21" s="22">
        <f t="shared" si="2"/>
        <v>2</v>
      </c>
      <c r="G21" s="29">
        <f t="shared" si="3"/>
        <v>1200000</v>
      </c>
      <c r="H21" s="30"/>
      <c r="I21" s="30"/>
      <c r="J21" s="31" t="s">
        <v>42</v>
      </c>
      <c r="K21" s="37"/>
      <c r="L21" s="85"/>
      <c r="M21" s="90"/>
      <c r="N21" s="90"/>
      <c r="O21" s="25"/>
      <c r="P21" s="25">
        <f t="shared" si="4"/>
        <v>0</v>
      </c>
      <c r="Q21" s="25">
        <f t="shared" si="5"/>
        <v>0</v>
      </c>
      <c r="R21" s="25">
        <f t="shared" si="6"/>
        <v>0</v>
      </c>
      <c r="S21" s="33"/>
      <c r="T21" s="34"/>
      <c r="U21" s="25">
        <f t="shared" si="7"/>
        <v>0</v>
      </c>
      <c r="V21" s="25">
        <f t="shared" si="8"/>
        <v>0</v>
      </c>
      <c r="W21" s="25">
        <f t="shared" si="9"/>
        <v>0</v>
      </c>
      <c r="X21" s="25">
        <f t="shared" si="10"/>
        <v>0</v>
      </c>
      <c r="Y21" s="25">
        <f t="shared" si="11"/>
        <v>0</v>
      </c>
    </row>
    <row r="22" spans="1:26" s="9" customFormat="1" ht="15.75" hidden="1" thickTop="1">
      <c r="A22" s="27"/>
      <c r="B22" s="27"/>
      <c r="C22" s="22">
        <f t="shared" si="1"/>
        <v>5</v>
      </c>
      <c r="D22" s="35">
        <v>12101</v>
      </c>
      <c r="E22" s="35">
        <v>121</v>
      </c>
      <c r="F22" s="22">
        <f t="shared" si="2"/>
        <v>3</v>
      </c>
      <c r="G22" s="29">
        <f t="shared" si="3"/>
        <v>1210000</v>
      </c>
      <c r="H22" s="30"/>
      <c r="I22" s="30"/>
      <c r="J22" s="39" t="s">
        <v>47</v>
      </c>
      <c r="K22" s="37" t="s">
        <v>225</v>
      </c>
      <c r="L22" s="85"/>
      <c r="M22" s="90"/>
      <c r="N22" s="90"/>
      <c r="O22" s="25"/>
      <c r="P22" s="25">
        <f t="shared" si="4"/>
        <v>0</v>
      </c>
      <c r="Q22" s="25">
        <f t="shared" si="5"/>
        <v>0</v>
      </c>
      <c r="R22" s="25">
        <f t="shared" si="6"/>
        <v>0</v>
      </c>
      <c r="S22" s="33"/>
      <c r="T22" s="34"/>
      <c r="U22" s="25">
        <f t="shared" si="7"/>
        <v>0</v>
      </c>
      <c r="V22" s="25">
        <f t="shared" si="8"/>
        <v>0</v>
      </c>
      <c r="W22" s="25">
        <f t="shared" si="9"/>
        <v>0</v>
      </c>
      <c r="X22" s="25">
        <f t="shared" si="10"/>
        <v>0</v>
      </c>
      <c r="Y22" s="25">
        <f t="shared" si="11"/>
        <v>0</v>
      </c>
    </row>
    <row r="23" spans="1:26" s="34" customFormat="1" ht="16.5" hidden="1" thickTop="1">
      <c r="A23" s="27"/>
      <c r="B23" s="27"/>
      <c r="C23" s="22">
        <f t="shared" si="1"/>
        <v>5</v>
      </c>
      <c r="D23" s="35">
        <v>12201</v>
      </c>
      <c r="E23" s="35">
        <v>122</v>
      </c>
      <c r="F23" s="22">
        <f t="shared" si="2"/>
        <v>3</v>
      </c>
      <c r="G23" s="29">
        <f t="shared" si="3"/>
        <v>1220000</v>
      </c>
      <c r="H23" s="30"/>
      <c r="I23" s="30"/>
      <c r="J23" s="2" t="s">
        <v>48</v>
      </c>
      <c r="K23" s="37" t="s">
        <v>227</v>
      </c>
      <c r="L23" s="85"/>
      <c r="M23" s="90"/>
      <c r="N23" s="90"/>
      <c r="O23" s="25"/>
      <c r="P23" s="25">
        <f t="shared" si="4"/>
        <v>0</v>
      </c>
      <c r="Q23" s="25">
        <f t="shared" si="5"/>
        <v>0</v>
      </c>
      <c r="R23" s="25">
        <f t="shared" si="6"/>
        <v>0</v>
      </c>
      <c r="S23" s="33"/>
      <c r="U23" s="25">
        <f t="shared" si="7"/>
        <v>0</v>
      </c>
      <c r="V23" s="25">
        <f t="shared" si="8"/>
        <v>0</v>
      </c>
      <c r="W23" s="25">
        <f t="shared" si="9"/>
        <v>0</v>
      </c>
      <c r="X23" s="25">
        <f t="shared" si="10"/>
        <v>0</v>
      </c>
      <c r="Y23" s="25">
        <f t="shared" si="11"/>
        <v>0</v>
      </c>
      <c r="Z23" s="9"/>
    </row>
    <row r="24" spans="1:26" s="34" customFormat="1" ht="16.5" hidden="1" thickTop="1">
      <c r="A24" s="27">
        <v>1</v>
      </c>
      <c r="B24" s="27">
        <v>1</v>
      </c>
      <c r="C24" s="22">
        <f t="shared" si="1"/>
        <v>5</v>
      </c>
      <c r="D24" s="35">
        <v>12801</v>
      </c>
      <c r="E24" s="35">
        <v>123</v>
      </c>
      <c r="F24" s="22">
        <f t="shared" si="2"/>
        <v>3</v>
      </c>
      <c r="G24" s="29">
        <f t="shared" si="3"/>
        <v>1230000</v>
      </c>
      <c r="H24" s="30"/>
      <c r="I24" s="30"/>
      <c r="J24" s="1" t="s">
        <v>49</v>
      </c>
      <c r="K24" s="37" t="s">
        <v>227</v>
      </c>
      <c r="L24" s="85"/>
      <c r="M24" s="90"/>
      <c r="N24" s="90"/>
      <c r="O24" s="25"/>
      <c r="P24" s="25">
        <f t="shared" si="4"/>
        <v>0</v>
      </c>
      <c r="Q24" s="25">
        <f t="shared" si="5"/>
        <v>0</v>
      </c>
      <c r="R24" s="25">
        <f t="shared" si="6"/>
        <v>0</v>
      </c>
      <c r="S24" s="33"/>
      <c r="U24" s="25">
        <f t="shared" si="7"/>
        <v>0</v>
      </c>
      <c r="V24" s="25">
        <f t="shared" si="8"/>
        <v>0</v>
      </c>
      <c r="W24" s="25">
        <f t="shared" si="9"/>
        <v>0</v>
      </c>
      <c r="X24" s="25">
        <f t="shared" si="10"/>
        <v>0</v>
      </c>
      <c r="Y24" s="25">
        <f t="shared" si="11"/>
        <v>0</v>
      </c>
      <c r="Z24" s="9"/>
    </row>
    <row r="25" spans="1:26" s="9" customFormat="1" ht="15.75" hidden="1" thickTop="1">
      <c r="A25" s="27"/>
      <c r="B25" s="27"/>
      <c r="C25" s="22">
        <f t="shared" si="1"/>
        <v>4</v>
      </c>
      <c r="D25" s="41">
        <v>1400</v>
      </c>
      <c r="E25" s="41">
        <v>13</v>
      </c>
      <c r="F25" s="22">
        <f t="shared" si="2"/>
        <v>2</v>
      </c>
      <c r="G25" s="29">
        <f t="shared" si="3"/>
        <v>1300000</v>
      </c>
      <c r="H25" s="30"/>
      <c r="I25" s="30"/>
      <c r="J25" s="31" t="s">
        <v>50</v>
      </c>
      <c r="K25" s="37"/>
      <c r="L25" s="85"/>
      <c r="M25" s="90"/>
      <c r="N25" s="90"/>
      <c r="O25" s="25"/>
      <c r="P25" s="25">
        <f t="shared" si="4"/>
        <v>0</v>
      </c>
      <c r="Q25" s="25">
        <f t="shared" si="5"/>
        <v>0</v>
      </c>
      <c r="R25" s="25">
        <f t="shared" si="6"/>
        <v>0</v>
      </c>
      <c r="S25" s="33"/>
      <c r="T25" s="34"/>
      <c r="U25" s="25">
        <f t="shared" si="7"/>
        <v>0</v>
      </c>
      <c r="V25" s="25">
        <f t="shared" si="8"/>
        <v>0</v>
      </c>
      <c r="W25" s="25">
        <f t="shared" si="9"/>
        <v>0</v>
      </c>
      <c r="X25" s="25">
        <f t="shared" si="10"/>
        <v>0</v>
      </c>
      <c r="Y25" s="25">
        <f t="shared" si="11"/>
        <v>0</v>
      </c>
    </row>
    <row r="26" spans="1:26" s="9" customFormat="1" ht="15.75" hidden="1" thickTop="1">
      <c r="A26" s="40"/>
      <c r="B26" s="27"/>
      <c r="C26" s="22">
        <f t="shared" si="1"/>
        <v>4</v>
      </c>
      <c r="D26" s="41">
        <v>1411</v>
      </c>
      <c r="E26" s="41">
        <v>131</v>
      </c>
      <c r="F26" s="22">
        <f t="shared" si="2"/>
        <v>3</v>
      </c>
      <c r="G26" s="29">
        <f t="shared" si="3"/>
        <v>1310000</v>
      </c>
      <c r="H26" s="30"/>
      <c r="I26" s="30"/>
      <c r="J26" s="42" t="s">
        <v>68</v>
      </c>
      <c r="K26" s="37"/>
      <c r="L26" s="85"/>
      <c r="M26" s="90"/>
      <c r="N26" s="90"/>
      <c r="O26" s="25"/>
      <c r="P26" s="25">
        <f t="shared" si="4"/>
        <v>0</v>
      </c>
      <c r="Q26" s="25">
        <f t="shared" si="5"/>
        <v>0</v>
      </c>
      <c r="R26" s="25">
        <f t="shared" si="6"/>
        <v>0</v>
      </c>
      <c r="S26" s="33"/>
      <c r="T26" s="34"/>
      <c r="U26" s="25">
        <f t="shared" si="7"/>
        <v>0</v>
      </c>
      <c r="V26" s="25">
        <f t="shared" si="8"/>
        <v>0</v>
      </c>
      <c r="W26" s="25">
        <f t="shared" si="9"/>
        <v>0</v>
      </c>
      <c r="X26" s="25">
        <f t="shared" si="10"/>
        <v>0</v>
      </c>
      <c r="Y26" s="25">
        <f t="shared" si="11"/>
        <v>0</v>
      </c>
    </row>
    <row r="27" spans="1:26" s="9" customFormat="1" ht="15.75" hidden="1" thickTop="1">
      <c r="A27" s="40"/>
      <c r="B27" s="27"/>
      <c r="C27" s="22">
        <f t="shared" si="1"/>
        <v>5</v>
      </c>
      <c r="D27" s="43">
        <v>14111</v>
      </c>
      <c r="E27" s="43">
        <v>1311</v>
      </c>
      <c r="F27" s="22">
        <f t="shared" si="2"/>
        <v>4</v>
      </c>
      <c r="G27" s="29">
        <f t="shared" si="3"/>
        <v>1311000</v>
      </c>
      <c r="H27" s="30"/>
      <c r="I27" s="30"/>
      <c r="J27" s="44" t="s">
        <v>230</v>
      </c>
      <c r="K27" s="37" t="s">
        <v>4</v>
      </c>
      <c r="L27" s="85"/>
      <c r="M27" s="90"/>
      <c r="N27" s="90"/>
      <c r="O27" s="25"/>
      <c r="P27" s="25">
        <f t="shared" si="4"/>
        <v>0</v>
      </c>
      <c r="Q27" s="25">
        <f t="shared" si="5"/>
        <v>0</v>
      </c>
      <c r="R27" s="25">
        <f t="shared" si="6"/>
        <v>0</v>
      </c>
      <c r="S27" s="33"/>
      <c r="T27" s="34"/>
      <c r="U27" s="25">
        <f t="shared" si="7"/>
        <v>0</v>
      </c>
      <c r="V27" s="25">
        <f t="shared" si="8"/>
        <v>0</v>
      </c>
      <c r="W27" s="25">
        <f t="shared" si="9"/>
        <v>0</v>
      </c>
      <c r="X27" s="25">
        <f t="shared" si="10"/>
        <v>0</v>
      </c>
      <c r="Y27" s="25">
        <f t="shared" si="11"/>
        <v>0</v>
      </c>
    </row>
    <row r="28" spans="1:26" s="9" customFormat="1" ht="15.75" hidden="1" thickTop="1">
      <c r="A28" s="40"/>
      <c r="B28" s="27">
        <v>1</v>
      </c>
      <c r="C28" s="22">
        <f t="shared" si="1"/>
        <v>4</v>
      </c>
      <c r="D28" s="41">
        <v>1420</v>
      </c>
      <c r="E28" s="41">
        <v>132</v>
      </c>
      <c r="F28" s="22">
        <f t="shared" si="2"/>
        <v>3</v>
      </c>
      <c r="G28" s="29">
        <f t="shared" si="3"/>
        <v>1320000</v>
      </c>
      <c r="H28" s="30"/>
      <c r="I28" s="30"/>
      <c r="J28" s="42" t="s">
        <v>58</v>
      </c>
      <c r="K28" s="32"/>
      <c r="L28" s="45"/>
      <c r="M28" s="90"/>
      <c r="N28" s="90"/>
      <c r="O28" s="25"/>
      <c r="P28" s="25">
        <f t="shared" si="4"/>
        <v>0</v>
      </c>
      <c r="Q28" s="25">
        <f t="shared" si="5"/>
        <v>0</v>
      </c>
      <c r="R28" s="25">
        <f t="shared" si="6"/>
        <v>0</v>
      </c>
      <c r="S28" s="33"/>
      <c r="T28" s="34"/>
      <c r="U28" s="25">
        <f t="shared" si="7"/>
        <v>0</v>
      </c>
      <c r="V28" s="25">
        <f t="shared" si="8"/>
        <v>0</v>
      </c>
      <c r="W28" s="25">
        <f t="shared" si="9"/>
        <v>0</v>
      </c>
      <c r="X28" s="25">
        <f t="shared" si="10"/>
        <v>0</v>
      </c>
      <c r="Y28" s="25">
        <f t="shared" si="11"/>
        <v>0</v>
      </c>
    </row>
    <row r="29" spans="1:26" s="9" customFormat="1" ht="15.75" hidden="1" thickTop="1">
      <c r="A29" s="40"/>
      <c r="B29" s="27"/>
      <c r="C29" s="22">
        <f t="shared" si="1"/>
        <v>5</v>
      </c>
      <c r="D29" s="43">
        <v>14201</v>
      </c>
      <c r="E29" s="43">
        <v>1321</v>
      </c>
      <c r="F29" s="22">
        <f t="shared" si="2"/>
        <v>4</v>
      </c>
      <c r="G29" s="29">
        <f t="shared" si="3"/>
        <v>1321000</v>
      </c>
      <c r="H29" s="30"/>
      <c r="I29" s="30"/>
      <c r="J29" s="44" t="s">
        <v>59</v>
      </c>
      <c r="K29" s="32" t="s">
        <v>225</v>
      </c>
      <c r="L29" s="45"/>
      <c r="M29" s="90"/>
      <c r="N29" s="90"/>
      <c r="O29" s="25"/>
      <c r="P29" s="25">
        <f t="shared" si="4"/>
        <v>0</v>
      </c>
      <c r="Q29" s="25">
        <f t="shared" si="5"/>
        <v>0</v>
      </c>
      <c r="R29" s="25">
        <f t="shared" si="6"/>
        <v>0</v>
      </c>
      <c r="S29" s="33"/>
      <c r="T29" s="34"/>
      <c r="U29" s="25">
        <f t="shared" si="7"/>
        <v>0</v>
      </c>
      <c r="V29" s="25">
        <f t="shared" si="8"/>
        <v>0</v>
      </c>
      <c r="W29" s="25">
        <f t="shared" si="9"/>
        <v>0</v>
      </c>
      <c r="X29" s="25">
        <f t="shared" si="10"/>
        <v>0</v>
      </c>
      <c r="Y29" s="25">
        <f t="shared" si="11"/>
        <v>0</v>
      </c>
    </row>
    <row r="30" spans="1:26" s="9" customFormat="1" ht="15.75" hidden="1" thickTop="1">
      <c r="A30" s="40"/>
      <c r="B30" s="27"/>
      <c r="C30" s="22">
        <f t="shared" si="1"/>
        <v>5</v>
      </c>
      <c r="D30" s="43">
        <v>14202</v>
      </c>
      <c r="E30" s="43">
        <v>1322</v>
      </c>
      <c r="F30" s="22">
        <f t="shared" si="2"/>
        <v>4</v>
      </c>
      <c r="G30" s="29">
        <f t="shared" si="3"/>
        <v>1322000</v>
      </c>
      <c r="H30" s="30"/>
      <c r="I30" s="30"/>
      <c r="J30" s="44" t="s">
        <v>51</v>
      </c>
      <c r="K30" s="32" t="s">
        <v>225</v>
      </c>
      <c r="L30" s="45"/>
      <c r="M30" s="90"/>
      <c r="N30" s="90"/>
      <c r="O30" s="25"/>
      <c r="P30" s="25">
        <f t="shared" si="4"/>
        <v>0</v>
      </c>
      <c r="Q30" s="25">
        <f t="shared" si="5"/>
        <v>0</v>
      </c>
      <c r="R30" s="25">
        <f t="shared" si="6"/>
        <v>0</v>
      </c>
      <c r="S30" s="33"/>
      <c r="T30" s="34"/>
      <c r="U30" s="25">
        <f t="shared" si="7"/>
        <v>0</v>
      </c>
      <c r="V30" s="25">
        <f t="shared" si="8"/>
        <v>0</v>
      </c>
      <c r="W30" s="25">
        <f t="shared" si="9"/>
        <v>0</v>
      </c>
      <c r="X30" s="25">
        <f t="shared" si="10"/>
        <v>0</v>
      </c>
      <c r="Y30" s="25">
        <f t="shared" si="11"/>
        <v>0</v>
      </c>
      <c r="Z30" s="34"/>
    </row>
    <row r="31" spans="1:26" s="9" customFormat="1" ht="15.75" hidden="1" thickTop="1">
      <c r="A31" s="40"/>
      <c r="B31" s="27"/>
      <c r="C31" s="22">
        <f t="shared" si="1"/>
        <v>4</v>
      </c>
      <c r="D31" s="41">
        <v>1430</v>
      </c>
      <c r="E31" s="41">
        <v>133</v>
      </c>
      <c r="F31" s="22">
        <f t="shared" si="2"/>
        <v>3</v>
      </c>
      <c r="G31" s="29">
        <f t="shared" si="3"/>
        <v>1330000</v>
      </c>
      <c r="H31" s="30"/>
      <c r="I31" s="30"/>
      <c r="J31" s="42" t="s">
        <v>52</v>
      </c>
      <c r="K31" s="32"/>
      <c r="L31" s="45"/>
      <c r="M31" s="90"/>
      <c r="N31" s="90"/>
      <c r="O31" s="25"/>
      <c r="P31" s="25">
        <f t="shared" si="4"/>
        <v>0</v>
      </c>
      <c r="Q31" s="25">
        <f t="shared" si="5"/>
        <v>0</v>
      </c>
      <c r="R31" s="25">
        <f t="shared" si="6"/>
        <v>0</v>
      </c>
      <c r="S31" s="33"/>
      <c r="T31" s="34"/>
      <c r="U31" s="25">
        <f t="shared" si="7"/>
        <v>0</v>
      </c>
      <c r="V31" s="25">
        <f t="shared" si="8"/>
        <v>0</v>
      </c>
      <c r="W31" s="25">
        <f t="shared" si="9"/>
        <v>0</v>
      </c>
      <c r="X31" s="25">
        <f t="shared" si="10"/>
        <v>0</v>
      </c>
      <c r="Y31" s="25">
        <f t="shared" si="11"/>
        <v>0</v>
      </c>
      <c r="Z31" s="34"/>
    </row>
    <row r="32" spans="1:26" s="9" customFormat="1" ht="15.75" hidden="1" thickTop="1">
      <c r="A32" s="40"/>
      <c r="B32" s="27"/>
      <c r="C32" s="22">
        <f t="shared" si="1"/>
        <v>5</v>
      </c>
      <c r="D32" s="43">
        <v>14301</v>
      </c>
      <c r="E32" s="43">
        <v>1331</v>
      </c>
      <c r="F32" s="22">
        <f t="shared" si="2"/>
        <v>4</v>
      </c>
      <c r="G32" s="29">
        <f t="shared" si="3"/>
        <v>1331000</v>
      </c>
      <c r="H32" s="30"/>
      <c r="I32" s="30"/>
      <c r="J32" s="47" t="s">
        <v>53</v>
      </c>
      <c r="K32" s="32" t="s">
        <v>4</v>
      </c>
      <c r="L32" s="45"/>
      <c r="M32" s="90"/>
      <c r="N32" s="90"/>
      <c r="O32" s="25"/>
      <c r="P32" s="25">
        <f t="shared" si="4"/>
        <v>0</v>
      </c>
      <c r="Q32" s="25">
        <f t="shared" si="5"/>
        <v>0</v>
      </c>
      <c r="R32" s="25">
        <f t="shared" si="6"/>
        <v>0</v>
      </c>
      <c r="S32" s="33"/>
      <c r="T32" s="34"/>
      <c r="U32" s="25">
        <f t="shared" si="7"/>
        <v>0</v>
      </c>
      <c r="V32" s="25">
        <f t="shared" si="8"/>
        <v>0</v>
      </c>
      <c r="W32" s="25">
        <f t="shared" si="9"/>
        <v>0</v>
      </c>
      <c r="X32" s="25">
        <f t="shared" si="10"/>
        <v>0</v>
      </c>
      <c r="Y32" s="25">
        <f t="shared" si="11"/>
        <v>0</v>
      </c>
      <c r="Z32" s="34"/>
    </row>
    <row r="33" spans="1:26" s="9" customFormat="1" ht="15.75" hidden="1" thickTop="1">
      <c r="A33" s="40">
        <v>1</v>
      </c>
      <c r="B33" s="27">
        <v>1</v>
      </c>
      <c r="C33" s="22">
        <f t="shared" si="1"/>
        <v>5</v>
      </c>
      <c r="D33" s="43">
        <v>14302</v>
      </c>
      <c r="E33" s="43">
        <v>1332</v>
      </c>
      <c r="F33" s="22">
        <f t="shared" si="2"/>
        <v>4</v>
      </c>
      <c r="G33" s="29">
        <f t="shared" si="3"/>
        <v>1332000</v>
      </c>
      <c r="H33" s="30"/>
      <c r="I33" s="30"/>
      <c r="J33" s="47" t="s">
        <v>54</v>
      </c>
      <c r="K33" s="32" t="s">
        <v>4</v>
      </c>
      <c r="L33" s="45"/>
      <c r="M33" s="90"/>
      <c r="N33" s="90"/>
      <c r="O33" s="25"/>
      <c r="P33" s="25">
        <f t="shared" si="4"/>
        <v>0</v>
      </c>
      <c r="Q33" s="48">
        <f t="shared" si="5"/>
        <v>0</v>
      </c>
      <c r="R33" s="25">
        <f t="shared" si="6"/>
        <v>0</v>
      </c>
      <c r="S33" s="33"/>
      <c r="T33" s="34"/>
      <c r="U33" s="25">
        <f t="shared" si="7"/>
        <v>0</v>
      </c>
      <c r="V33" s="25">
        <f t="shared" si="8"/>
        <v>0</v>
      </c>
      <c r="W33" s="25">
        <f t="shared" si="9"/>
        <v>0</v>
      </c>
      <c r="X33" s="25">
        <f t="shared" si="10"/>
        <v>0</v>
      </c>
      <c r="Y33" s="25">
        <f t="shared" si="11"/>
        <v>0</v>
      </c>
      <c r="Z33" s="34"/>
    </row>
    <row r="34" spans="1:26" s="9" customFormat="1" ht="15.75" hidden="1" thickTop="1">
      <c r="A34" s="40"/>
      <c r="B34" s="27">
        <v>1</v>
      </c>
      <c r="C34" s="22">
        <f t="shared" si="1"/>
        <v>4</v>
      </c>
      <c r="D34" s="41">
        <v>1440</v>
      </c>
      <c r="E34" s="41">
        <v>134</v>
      </c>
      <c r="F34" s="22">
        <f t="shared" si="2"/>
        <v>3</v>
      </c>
      <c r="G34" s="29">
        <f t="shared" si="3"/>
        <v>1340000</v>
      </c>
      <c r="H34" s="30"/>
      <c r="I34" s="30"/>
      <c r="J34" s="42" t="s">
        <v>56</v>
      </c>
      <c r="K34" s="32"/>
      <c r="L34" s="45"/>
      <c r="M34" s="90"/>
      <c r="N34" s="90"/>
      <c r="O34" s="25"/>
      <c r="P34" s="25">
        <f t="shared" si="4"/>
        <v>0</v>
      </c>
      <c r="Q34" s="25">
        <f t="shared" si="5"/>
        <v>0</v>
      </c>
      <c r="R34" s="25">
        <f t="shared" si="6"/>
        <v>0</v>
      </c>
      <c r="S34" s="33"/>
      <c r="T34" s="34"/>
      <c r="U34" s="25">
        <f t="shared" si="7"/>
        <v>0</v>
      </c>
      <c r="V34" s="25">
        <f t="shared" si="8"/>
        <v>0</v>
      </c>
      <c r="W34" s="25">
        <f t="shared" si="9"/>
        <v>0</v>
      </c>
      <c r="X34" s="25">
        <f t="shared" si="10"/>
        <v>0</v>
      </c>
      <c r="Y34" s="25">
        <f t="shared" si="11"/>
        <v>0</v>
      </c>
      <c r="Z34" s="34"/>
    </row>
    <row r="35" spans="1:26" s="9" customFormat="1" ht="30.75" hidden="1" thickTop="1">
      <c r="A35" s="40"/>
      <c r="B35" s="27"/>
      <c r="C35" s="22">
        <f t="shared" si="1"/>
        <v>5</v>
      </c>
      <c r="D35" s="43">
        <v>14401</v>
      </c>
      <c r="E35" s="43">
        <v>1341</v>
      </c>
      <c r="F35" s="22">
        <f t="shared" si="2"/>
        <v>4</v>
      </c>
      <c r="G35" s="29">
        <f t="shared" si="3"/>
        <v>1341000</v>
      </c>
      <c r="H35" s="30"/>
      <c r="I35" s="30"/>
      <c r="J35" s="44" t="s">
        <v>57</v>
      </c>
      <c r="K35" s="32" t="s">
        <v>4</v>
      </c>
      <c r="L35" s="45"/>
      <c r="M35" s="90"/>
      <c r="N35" s="90"/>
      <c r="O35" s="25"/>
      <c r="P35" s="25">
        <f t="shared" si="4"/>
        <v>0</v>
      </c>
      <c r="Q35" s="25">
        <f t="shared" si="5"/>
        <v>0</v>
      </c>
      <c r="R35" s="25">
        <f t="shared" si="6"/>
        <v>0</v>
      </c>
      <c r="S35" s="33"/>
      <c r="T35" s="34"/>
      <c r="U35" s="25">
        <f t="shared" si="7"/>
        <v>0</v>
      </c>
      <c r="V35" s="25">
        <f t="shared" si="8"/>
        <v>0</v>
      </c>
      <c r="W35" s="25">
        <f t="shared" si="9"/>
        <v>0</v>
      </c>
      <c r="X35" s="25">
        <f t="shared" si="10"/>
        <v>0</v>
      </c>
      <c r="Y35" s="25">
        <f t="shared" si="11"/>
        <v>0</v>
      </c>
      <c r="Z35" s="34"/>
    </row>
    <row r="36" spans="1:26" s="34" customFormat="1" ht="15.75" hidden="1" thickTop="1">
      <c r="A36" s="40">
        <v>1</v>
      </c>
      <c r="B36" s="27">
        <v>1</v>
      </c>
      <c r="C36" s="22">
        <f t="shared" si="1"/>
        <v>4</v>
      </c>
      <c r="D36" s="41">
        <v>1441</v>
      </c>
      <c r="E36" s="41">
        <v>135</v>
      </c>
      <c r="F36" s="22">
        <f t="shared" si="2"/>
        <v>3</v>
      </c>
      <c r="G36" s="29">
        <f t="shared" si="3"/>
        <v>1350000</v>
      </c>
      <c r="H36" s="30"/>
      <c r="I36" s="30"/>
      <c r="J36" s="42" t="s">
        <v>67</v>
      </c>
      <c r="K36" s="32"/>
      <c r="L36" s="45"/>
      <c r="M36" s="90"/>
      <c r="N36" s="90"/>
      <c r="O36" s="25"/>
      <c r="P36" s="25">
        <f t="shared" si="4"/>
        <v>0</v>
      </c>
      <c r="Q36" s="25">
        <f t="shared" si="5"/>
        <v>0</v>
      </c>
      <c r="R36" s="25">
        <f t="shared" si="6"/>
        <v>0</v>
      </c>
      <c r="S36" s="33"/>
      <c r="U36" s="25">
        <f t="shared" si="7"/>
        <v>0</v>
      </c>
      <c r="V36" s="25">
        <f t="shared" si="8"/>
        <v>0</v>
      </c>
      <c r="W36" s="25">
        <f t="shared" si="9"/>
        <v>0</v>
      </c>
      <c r="X36" s="25">
        <f t="shared" si="10"/>
        <v>0</v>
      </c>
      <c r="Y36" s="25">
        <f t="shared" si="11"/>
        <v>0</v>
      </c>
    </row>
    <row r="37" spans="1:26" s="34" customFormat="1" ht="15.75" hidden="1" thickTop="1">
      <c r="A37" s="40"/>
      <c r="B37" s="27"/>
      <c r="C37" s="22">
        <f t="shared" si="1"/>
        <v>5</v>
      </c>
      <c r="D37" s="43">
        <v>14411</v>
      </c>
      <c r="E37" s="43">
        <v>1351</v>
      </c>
      <c r="F37" s="22">
        <f t="shared" si="2"/>
        <v>4</v>
      </c>
      <c r="G37" s="29">
        <f t="shared" si="3"/>
        <v>1351000</v>
      </c>
      <c r="H37" s="30"/>
      <c r="I37" s="30"/>
      <c r="J37" s="44" t="s">
        <v>149</v>
      </c>
      <c r="K37" s="32" t="s">
        <v>4</v>
      </c>
      <c r="L37" s="45"/>
      <c r="M37" s="90"/>
      <c r="N37" s="90"/>
      <c r="O37" s="25"/>
      <c r="P37" s="25">
        <f t="shared" si="4"/>
        <v>0</v>
      </c>
      <c r="Q37" s="25">
        <f t="shared" si="5"/>
        <v>0</v>
      </c>
      <c r="R37" s="25">
        <f t="shared" si="6"/>
        <v>0</v>
      </c>
      <c r="S37" s="33"/>
      <c r="U37" s="25">
        <f t="shared" si="7"/>
        <v>0</v>
      </c>
      <c r="V37" s="25">
        <f t="shared" si="8"/>
        <v>0</v>
      </c>
      <c r="W37" s="25">
        <f t="shared" si="9"/>
        <v>0</v>
      </c>
      <c r="X37" s="25">
        <f t="shared" si="10"/>
        <v>0</v>
      </c>
      <c r="Y37" s="25">
        <f t="shared" si="11"/>
        <v>0</v>
      </c>
    </row>
    <row r="38" spans="1:26" s="34" customFormat="1" ht="15.75" hidden="1" thickTop="1">
      <c r="A38" s="40"/>
      <c r="B38" s="27">
        <v>1</v>
      </c>
      <c r="C38" s="22">
        <f t="shared" si="1"/>
        <v>5</v>
      </c>
      <c r="D38" s="43">
        <v>14412</v>
      </c>
      <c r="E38" s="43">
        <v>1352</v>
      </c>
      <c r="F38" s="22">
        <f t="shared" si="2"/>
        <v>4</v>
      </c>
      <c r="G38" s="29">
        <f t="shared" si="3"/>
        <v>1352000</v>
      </c>
      <c r="H38" s="30"/>
      <c r="I38" s="30"/>
      <c r="J38" s="44" t="s">
        <v>150</v>
      </c>
      <c r="K38" s="32" t="s">
        <v>4</v>
      </c>
      <c r="L38" s="45"/>
      <c r="M38" s="90"/>
      <c r="N38" s="90"/>
      <c r="O38" s="25"/>
      <c r="P38" s="25">
        <f t="shared" si="4"/>
        <v>0</v>
      </c>
      <c r="Q38" s="25">
        <f t="shared" si="5"/>
        <v>0</v>
      </c>
      <c r="R38" s="25">
        <f t="shared" si="6"/>
        <v>0</v>
      </c>
      <c r="S38" s="33"/>
      <c r="U38" s="25">
        <f t="shared" si="7"/>
        <v>0</v>
      </c>
      <c r="V38" s="25">
        <f t="shared" si="8"/>
        <v>0</v>
      </c>
      <c r="W38" s="25">
        <f t="shared" si="9"/>
        <v>0</v>
      </c>
      <c r="X38" s="25">
        <f t="shared" si="10"/>
        <v>0</v>
      </c>
      <c r="Y38" s="25">
        <f t="shared" si="11"/>
        <v>0</v>
      </c>
    </row>
    <row r="39" spans="1:26" s="34" customFormat="1" ht="15.75" hidden="1" thickTop="1">
      <c r="A39" s="40"/>
      <c r="B39" s="27">
        <v>1</v>
      </c>
      <c r="C39" s="22">
        <f t="shared" si="1"/>
        <v>4</v>
      </c>
      <c r="D39" s="41">
        <v>1490</v>
      </c>
      <c r="E39" s="41">
        <v>136</v>
      </c>
      <c r="F39" s="22">
        <f t="shared" si="2"/>
        <v>3</v>
      </c>
      <c r="G39" s="29">
        <f t="shared" si="3"/>
        <v>1360000</v>
      </c>
      <c r="H39" s="30"/>
      <c r="I39" s="30"/>
      <c r="J39" s="42" t="s">
        <v>60</v>
      </c>
      <c r="K39" s="37"/>
      <c r="L39" s="85"/>
      <c r="M39" s="90"/>
      <c r="N39" s="90"/>
      <c r="O39" s="25"/>
      <c r="P39" s="25">
        <f t="shared" si="4"/>
        <v>0</v>
      </c>
      <c r="Q39" s="25">
        <f t="shared" si="5"/>
        <v>0</v>
      </c>
      <c r="R39" s="25">
        <f t="shared" si="6"/>
        <v>0</v>
      </c>
      <c r="S39" s="33"/>
      <c r="U39" s="25">
        <f t="shared" si="7"/>
        <v>0</v>
      </c>
      <c r="V39" s="25">
        <f t="shared" si="8"/>
        <v>0</v>
      </c>
      <c r="W39" s="25">
        <f t="shared" si="9"/>
        <v>0</v>
      </c>
      <c r="X39" s="25">
        <f t="shared" si="10"/>
        <v>0</v>
      </c>
      <c r="Y39" s="25">
        <f t="shared" si="11"/>
        <v>0</v>
      </c>
    </row>
    <row r="40" spans="1:26" s="34" customFormat="1" ht="15.75" hidden="1" thickTop="1">
      <c r="A40" s="40"/>
      <c r="B40" s="27"/>
      <c r="C40" s="22">
        <f t="shared" si="1"/>
        <v>5</v>
      </c>
      <c r="D40" s="35">
        <v>14901</v>
      </c>
      <c r="E40" s="35">
        <v>1361</v>
      </c>
      <c r="F40" s="22">
        <f t="shared" si="2"/>
        <v>4</v>
      </c>
      <c r="G40" s="29">
        <f t="shared" si="3"/>
        <v>1361000</v>
      </c>
      <c r="H40" s="30"/>
      <c r="I40" s="30"/>
      <c r="J40" s="47" t="s">
        <v>66</v>
      </c>
      <c r="K40" s="37" t="s">
        <v>4</v>
      </c>
      <c r="L40" s="85"/>
      <c r="M40" s="90"/>
      <c r="N40" s="90"/>
      <c r="O40" s="25"/>
      <c r="P40" s="25">
        <f t="shared" si="4"/>
        <v>0</v>
      </c>
      <c r="Q40" s="25">
        <f t="shared" si="5"/>
        <v>0</v>
      </c>
      <c r="R40" s="25">
        <f t="shared" si="6"/>
        <v>0</v>
      </c>
      <c r="S40" s="33"/>
      <c r="U40" s="25">
        <f t="shared" si="7"/>
        <v>0</v>
      </c>
      <c r="V40" s="25">
        <f t="shared" si="8"/>
        <v>0</v>
      </c>
      <c r="W40" s="25">
        <f t="shared" si="9"/>
        <v>0</v>
      </c>
      <c r="X40" s="25">
        <f t="shared" si="10"/>
        <v>0</v>
      </c>
      <c r="Y40" s="25">
        <f t="shared" si="11"/>
        <v>0</v>
      </c>
    </row>
    <row r="41" spans="1:26" s="34" customFormat="1" ht="15.75" hidden="1" thickTop="1">
      <c r="A41" s="27">
        <v>1</v>
      </c>
      <c r="B41" s="27">
        <v>1</v>
      </c>
      <c r="C41" s="22">
        <f t="shared" si="1"/>
        <v>4</v>
      </c>
      <c r="D41" s="49">
        <v>1500</v>
      </c>
      <c r="E41" s="49">
        <v>14</v>
      </c>
      <c r="F41" s="22">
        <f t="shared" si="2"/>
        <v>2</v>
      </c>
      <c r="G41" s="29">
        <f t="shared" si="3"/>
        <v>1400000</v>
      </c>
      <c r="H41" s="30"/>
      <c r="I41" s="30"/>
      <c r="J41" s="31" t="s">
        <v>70</v>
      </c>
      <c r="K41" s="37"/>
      <c r="L41" s="85"/>
      <c r="M41" s="90"/>
      <c r="N41" s="90"/>
      <c r="O41" s="25"/>
      <c r="P41" s="25">
        <f t="shared" si="4"/>
        <v>0</v>
      </c>
      <c r="Q41" s="25">
        <f t="shared" si="5"/>
        <v>0</v>
      </c>
      <c r="R41" s="25">
        <f t="shared" si="6"/>
        <v>0</v>
      </c>
      <c r="S41" s="33"/>
      <c r="U41" s="25">
        <f t="shared" si="7"/>
        <v>0</v>
      </c>
      <c r="V41" s="25">
        <f t="shared" si="8"/>
        <v>0</v>
      </c>
      <c r="W41" s="25">
        <f t="shared" si="9"/>
        <v>0</v>
      </c>
      <c r="X41" s="25">
        <f t="shared" si="10"/>
        <v>0</v>
      </c>
      <c r="Y41" s="25">
        <f t="shared" si="11"/>
        <v>0</v>
      </c>
    </row>
    <row r="42" spans="1:26" s="34" customFormat="1" ht="15.75" hidden="1" thickTop="1">
      <c r="A42" s="45"/>
      <c r="B42" s="27"/>
      <c r="C42" s="22">
        <f t="shared" si="1"/>
        <v>5</v>
      </c>
      <c r="D42" s="50">
        <v>15101</v>
      </c>
      <c r="E42" s="50">
        <v>141</v>
      </c>
      <c r="F42" s="22">
        <f t="shared" si="2"/>
        <v>3</v>
      </c>
      <c r="G42" s="29">
        <f t="shared" si="3"/>
        <v>1410000</v>
      </c>
      <c r="H42" s="30"/>
      <c r="I42" s="30"/>
      <c r="J42" s="36" t="s">
        <v>69</v>
      </c>
      <c r="K42" s="37" t="s">
        <v>4</v>
      </c>
      <c r="L42" s="85"/>
      <c r="M42" s="90"/>
      <c r="N42" s="90"/>
      <c r="O42" s="25"/>
      <c r="P42" s="25">
        <f t="shared" si="4"/>
        <v>0</v>
      </c>
      <c r="Q42" s="25">
        <f t="shared" si="5"/>
        <v>0</v>
      </c>
      <c r="R42" s="25">
        <f t="shared" si="6"/>
        <v>0</v>
      </c>
      <c r="S42" s="33"/>
      <c r="U42" s="25">
        <f t="shared" si="7"/>
        <v>0</v>
      </c>
      <c r="V42" s="25">
        <f t="shared" si="8"/>
        <v>0</v>
      </c>
      <c r="W42" s="25">
        <f t="shared" si="9"/>
        <v>0</v>
      </c>
      <c r="X42" s="25">
        <f t="shared" si="10"/>
        <v>0</v>
      </c>
      <c r="Y42" s="25">
        <f t="shared" si="11"/>
        <v>0</v>
      </c>
    </row>
    <row r="43" spans="1:26" s="34" customFormat="1" ht="15.75" hidden="1" thickTop="1">
      <c r="A43" s="46">
        <v>1</v>
      </c>
      <c r="B43" s="27">
        <v>1</v>
      </c>
      <c r="C43" s="22">
        <f t="shared" si="1"/>
        <v>5</v>
      </c>
      <c r="D43" s="50">
        <v>15102</v>
      </c>
      <c r="E43" s="50">
        <v>142</v>
      </c>
      <c r="F43" s="22">
        <f t="shared" si="2"/>
        <v>3</v>
      </c>
      <c r="G43" s="29">
        <f t="shared" si="3"/>
        <v>1420000</v>
      </c>
      <c r="H43" s="30"/>
      <c r="I43" s="30"/>
      <c r="J43" s="36" t="s">
        <v>73</v>
      </c>
      <c r="K43" s="37" t="s">
        <v>4</v>
      </c>
      <c r="L43" s="85"/>
      <c r="M43" s="90"/>
      <c r="N43" s="90"/>
      <c r="O43" s="25"/>
      <c r="P43" s="25">
        <f t="shared" si="4"/>
        <v>0</v>
      </c>
      <c r="Q43" s="25">
        <f t="shared" si="5"/>
        <v>0</v>
      </c>
      <c r="R43" s="25">
        <f t="shared" si="6"/>
        <v>0</v>
      </c>
      <c r="S43" s="33"/>
      <c r="U43" s="25">
        <f t="shared" si="7"/>
        <v>0</v>
      </c>
      <c r="V43" s="25">
        <f t="shared" si="8"/>
        <v>0</v>
      </c>
      <c r="W43" s="25">
        <f t="shared" si="9"/>
        <v>0</v>
      </c>
      <c r="X43" s="25">
        <f t="shared" si="10"/>
        <v>0</v>
      </c>
      <c r="Y43" s="25">
        <f t="shared" si="11"/>
        <v>0</v>
      </c>
    </row>
    <row r="44" spans="1:26" s="34" customFormat="1" ht="15.75" hidden="1" thickTop="1">
      <c r="A44" s="46">
        <v>1</v>
      </c>
      <c r="B44" s="27">
        <v>1</v>
      </c>
      <c r="C44" s="22">
        <f t="shared" si="1"/>
        <v>5</v>
      </c>
      <c r="D44" s="50">
        <v>15201</v>
      </c>
      <c r="E44" s="50">
        <v>143</v>
      </c>
      <c r="F44" s="22">
        <f t="shared" si="2"/>
        <v>3</v>
      </c>
      <c r="G44" s="29">
        <f t="shared" si="3"/>
        <v>1430000</v>
      </c>
      <c r="H44" s="30"/>
      <c r="I44" s="30"/>
      <c r="J44" s="36" t="s">
        <v>71</v>
      </c>
      <c r="K44" s="32" t="s">
        <v>4</v>
      </c>
      <c r="L44" s="85"/>
      <c r="M44" s="90"/>
      <c r="N44" s="90"/>
      <c r="O44" s="25"/>
      <c r="P44" s="25">
        <f t="shared" si="4"/>
        <v>0</v>
      </c>
      <c r="Q44" s="25">
        <f t="shared" si="5"/>
        <v>0</v>
      </c>
      <c r="R44" s="25">
        <f t="shared" si="6"/>
        <v>0</v>
      </c>
      <c r="S44" s="33"/>
      <c r="U44" s="25">
        <f t="shared" si="7"/>
        <v>0</v>
      </c>
      <c r="V44" s="25">
        <f t="shared" si="8"/>
        <v>0</v>
      </c>
      <c r="W44" s="25">
        <f t="shared" si="9"/>
        <v>0</v>
      </c>
      <c r="X44" s="25">
        <f t="shared" si="10"/>
        <v>0</v>
      </c>
      <c r="Y44" s="25">
        <f t="shared" si="11"/>
        <v>0</v>
      </c>
    </row>
    <row r="45" spans="1:26" s="34" customFormat="1" ht="15.75" hidden="1" thickTop="1">
      <c r="A45" s="46">
        <v>1</v>
      </c>
      <c r="B45" s="27">
        <v>1</v>
      </c>
      <c r="C45" s="22">
        <f t="shared" si="1"/>
        <v>5</v>
      </c>
      <c r="D45" s="50">
        <v>15301</v>
      </c>
      <c r="E45" s="50">
        <v>144</v>
      </c>
      <c r="F45" s="22">
        <f t="shared" si="2"/>
        <v>3</v>
      </c>
      <c r="G45" s="29">
        <f t="shared" si="3"/>
        <v>1440000</v>
      </c>
      <c r="H45" s="30"/>
      <c r="I45" s="30"/>
      <c r="J45" s="36" t="s">
        <v>72</v>
      </c>
      <c r="K45" s="32" t="s">
        <v>4</v>
      </c>
      <c r="L45" s="85"/>
      <c r="M45" s="90"/>
      <c r="N45" s="90"/>
      <c r="O45" s="25"/>
      <c r="P45" s="25">
        <f t="shared" si="4"/>
        <v>0</v>
      </c>
      <c r="Q45" s="25">
        <f t="shared" si="5"/>
        <v>0</v>
      </c>
      <c r="R45" s="25">
        <f t="shared" si="6"/>
        <v>0</v>
      </c>
      <c r="S45" s="33"/>
      <c r="U45" s="25">
        <f t="shared" si="7"/>
        <v>0</v>
      </c>
      <c r="V45" s="25">
        <f t="shared" si="8"/>
        <v>0</v>
      </c>
      <c r="W45" s="25">
        <f t="shared" si="9"/>
        <v>0</v>
      </c>
      <c r="X45" s="25">
        <f t="shared" si="10"/>
        <v>0</v>
      </c>
      <c r="Y45" s="25">
        <f t="shared" si="11"/>
        <v>0</v>
      </c>
    </row>
    <row r="46" spans="1:26" s="34" customFormat="1" ht="15.75" hidden="1" thickTop="1">
      <c r="A46" s="46">
        <v>1</v>
      </c>
      <c r="B46" s="27">
        <v>1</v>
      </c>
      <c r="C46" s="22">
        <f t="shared" si="1"/>
        <v>5</v>
      </c>
      <c r="D46" s="50">
        <v>15401</v>
      </c>
      <c r="E46" s="50">
        <v>145</v>
      </c>
      <c r="F46" s="22">
        <f t="shared" si="2"/>
        <v>3</v>
      </c>
      <c r="G46" s="29">
        <f t="shared" si="3"/>
        <v>1450000</v>
      </c>
      <c r="H46" s="30"/>
      <c r="I46" s="30"/>
      <c r="J46" s="36" t="s">
        <v>14</v>
      </c>
      <c r="K46" s="37" t="s">
        <v>4</v>
      </c>
      <c r="L46" s="85"/>
      <c r="M46" s="90"/>
      <c r="N46" s="90"/>
      <c r="O46" s="25"/>
      <c r="P46" s="25">
        <f t="shared" si="4"/>
        <v>0</v>
      </c>
      <c r="Q46" s="25">
        <f t="shared" si="5"/>
        <v>0</v>
      </c>
      <c r="R46" s="25">
        <f t="shared" si="6"/>
        <v>0</v>
      </c>
      <c r="S46" s="33"/>
      <c r="U46" s="25">
        <f t="shared" si="7"/>
        <v>0</v>
      </c>
      <c r="V46" s="25">
        <f t="shared" si="8"/>
        <v>0</v>
      </c>
      <c r="W46" s="25">
        <f t="shared" si="9"/>
        <v>0</v>
      </c>
      <c r="X46" s="25">
        <f t="shared" si="10"/>
        <v>0</v>
      </c>
      <c r="Y46" s="25">
        <f t="shared" si="11"/>
        <v>0</v>
      </c>
    </row>
    <row r="47" spans="1:26" s="34" customFormat="1" ht="15.75" hidden="1" thickTop="1">
      <c r="A47" s="46">
        <v>1</v>
      </c>
      <c r="B47" s="27">
        <v>1</v>
      </c>
      <c r="C47" s="22">
        <f t="shared" si="1"/>
        <v>5</v>
      </c>
      <c r="D47" s="51">
        <v>15601</v>
      </c>
      <c r="E47" s="51">
        <v>146</v>
      </c>
      <c r="F47" s="22">
        <f t="shared" si="2"/>
        <v>3</v>
      </c>
      <c r="G47" s="29">
        <f t="shared" si="3"/>
        <v>1460000</v>
      </c>
      <c r="H47" s="30"/>
      <c r="I47" s="30"/>
      <c r="J47" s="36" t="s">
        <v>74</v>
      </c>
      <c r="K47" s="37" t="s">
        <v>4</v>
      </c>
      <c r="L47" s="85"/>
      <c r="M47" s="90"/>
      <c r="N47" s="90"/>
      <c r="O47" s="25"/>
      <c r="P47" s="25">
        <f t="shared" si="4"/>
        <v>0</v>
      </c>
      <c r="Q47" s="25">
        <f t="shared" si="5"/>
        <v>0</v>
      </c>
      <c r="R47" s="25">
        <f t="shared" si="6"/>
        <v>0</v>
      </c>
      <c r="S47" s="33"/>
      <c r="U47" s="25">
        <f t="shared" si="7"/>
        <v>0</v>
      </c>
      <c r="V47" s="25">
        <f t="shared" si="8"/>
        <v>0</v>
      </c>
      <c r="W47" s="25">
        <f t="shared" si="9"/>
        <v>0</v>
      </c>
      <c r="X47" s="25">
        <f t="shared" si="10"/>
        <v>0</v>
      </c>
      <c r="Y47" s="25">
        <f t="shared" si="11"/>
        <v>0</v>
      </c>
    </row>
    <row r="48" spans="1:26" s="34" customFormat="1" ht="15.75" hidden="1" thickTop="1">
      <c r="A48" s="46">
        <v>1</v>
      </c>
      <c r="B48" s="27">
        <v>1</v>
      </c>
      <c r="C48" s="22">
        <f t="shared" si="1"/>
        <v>5</v>
      </c>
      <c r="D48" s="51">
        <v>15701</v>
      </c>
      <c r="E48" s="51">
        <v>147</v>
      </c>
      <c r="F48" s="22">
        <f t="shared" si="2"/>
        <v>3</v>
      </c>
      <c r="G48" s="29">
        <f t="shared" si="3"/>
        <v>1470000</v>
      </c>
      <c r="H48" s="30"/>
      <c r="I48" s="30"/>
      <c r="J48" s="36" t="s">
        <v>75</v>
      </c>
      <c r="K48" s="37" t="s">
        <v>4</v>
      </c>
      <c r="L48" s="85"/>
      <c r="M48" s="90"/>
      <c r="N48" s="90"/>
      <c r="O48" s="25"/>
      <c r="P48" s="25">
        <f t="shared" si="4"/>
        <v>0</v>
      </c>
      <c r="Q48" s="25">
        <f t="shared" si="5"/>
        <v>0</v>
      </c>
      <c r="R48" s="25">
        <f t="shared" si="6"/>
        <v>0</v>
      </c>
      <c r="S48" s="33"/>
      <c r="U48" s="25">
        <f t="shared" si="7"/>
        <v>0</v>
      </c>
      <c r="V48" s="25">
        <f t="shared" si="8"/>
        <v>0</v>
      </c>
      <c r="W48" s="25">
        <f t="shared" si="9"/>
        <v>0</v>
      </c>
      <c r="X48" s="25">
        <f t="shared" si="10"/>
        <v>0</v>
      </c>
      <c r="Y48" s="25">
        <f t="shared" si="11"/>
        <v>0</v>
      </c>
    </row>
    <row r="49" spans="1:25" s="34" customFormat="1" ht="15.75" hidden="1" thickTop="1">
      <c r="A49" s="46">
        <v>1</v>
      </c>
      <c r="B49" s="27">
        <v>1</v>
      </c>
      <c r="C49" s="22">
        <f t="shared" si="1"/>
        <v>5</v>
      </c>
      <c r="D49" s="50">
        <v>15702</v>
      </c>
      <c r="E49" s="50">
        <v>148</v>
      </c>
      <c r="F49" s="22">
        <f t="shared" si="2"/>
        <v>3</v>
      </c>
      <c r="G49" s="29">
        <f t="shared" si="3"/>
        <v>1480000</v>
      </c>
      <c r="H49" s="30"/>
      <c r="I49" s="30"/>
      <c r="J49" s="36" t="s">
        <v>76</v>
      </c>
      <c r="K49" s="37" t="s">
        <v>4</v>
      </c>
      <c r="L49" s="85"/>
      <c r="M49" s="90"/>
      <c r="N49" s="90"/>
      <c r="O49" s="25"/>
      <c r="P49" s="25">
        <f t="shared" si="4"/>
        <v>0</v>
      </c>
      <c r="Q49" s="25">
        <f t="shared" si="5"/>
        <v>0</v>
      </c>
      <c r="R49" s="25">
        <f t="shared" si="6"/>
        <v>0</v>
      </c>
      <c r="S49" s="33"/>
      <c r="U49" s="25">
        <f t="shared" si="7"/>
        <v>0</v>
      </c>
      <c r="V49" s="25">
        <f t="shared" si="8"/>
        <v>0</v>
      </c>
      <c r="W49" s="25">
        <f t="shared" si="9"/>
        <v>0</v>
      </c>
      <c r="X49" s="25">
        <f t="shared" si="10"/>
        <v>0</v>
      </c>
      <c r="Y49" s="25">
        <f t="shared" si="11"/>
        <v>0</v>
      </c>
    </row>
    <row r="50" spans="1:25" s="34" customFormat="1" ht="15.75" hidden="1" thickTop="1">
      <c r="A50" s="46">
        <v>1</v>
      </c>
      <c r="B50" s="27">
        <v>1</v>
      </c>
      <c r="C50" s="22">
        <f t="shared" si="1"/>
        <v>4</v>
      </c>
      <c r="D50" s="49">
        <v>1600</v>
      </c>
      <c r="E50" s="49">
        <v>15</v>
      </c>
      <c r="F50" s="22">
        <f t="shared" si="2"/>
        <v>2</v>
      </c>
      <c r="G50" s="29">
        <f t="shared" si="3"/>
        <v>1500000</v>
      </c>
      <c r="H50" s="30"/>
      <c r="I50" s="30"/>
      <c r="J50" s="31" t="s">
        <v>77</v>
      </c>
      <c r="K50" s="37"/>
      <c r="L50" s="85"/>
      <c r="M50" s="90"/>
      <c r="N50" s="90"/>
      <c r="O50" s="25"/>
      <c r="P50" s="25">
        <f t="shared" si="4"/>
        <v>0</v>
      </c>
      <c r="Q50" s="25">
        <f t="shared" si="5"/>
        <v>0</v>
      </c>
      <c r="R50" s="25">
        <f t="shared" si="6"/>
        <v>0</v>
      </c>
      <c r="S50" s="33"/>
      <c r="U50" s="25">
        <f t="shared" si="7"/>
        <v>0</v>
      </c>
      <c r="V50" s="25">
        <f t="shared" si="8"/>
        <v>0</v>
      </c>
      <c r="W50" s="25">
        <f t="shared" si="9"/>
        <v>0</v>
      </c>
      <c r="X50" s="25">
        <f t="shared" si="10"/>
        <v>0</v>
      </c>
      <c r="Y50" s="25">
        <f t="shared" si="11"/>
        <v>0</v>
      </c>
    </row>
    <row r="51" spans="1:25" s="34" customFormat="1" ht="15.75" hidden="1" thickTop="1">
      <c r="A51" s="27"/>
      <c r="B51" s="27"/>
      <c r="C51" s="22">
        <f t="shared" si="1"/>
        <v>5</v>
      </c>
      <c r="D51" s="35">
        <v>16101</v>
      </c>
      <c r="E51" s="35">
        <v>151</v>
      </c>
      <c r="F51" s="22">
        <f t="shared" si="2"/>
        <v>3</v>
      </c>
      <c r="G51" s="29">
        <f t="shared" si="3"/>
        <v>1510000</v>
      </c>
      <c r="H51" s="30"/>
      <c r="I51" s="30"/>
      <c r="J51" s="52" t="s">
        <v>86</v>
      </c>
      <c r="K51" s="37" t="s">
        <v>1</v>
      </c>
      <c r="L51" s="85"/>
      <c r="M51" s="90"/>
      <c r="N51" s="90"/>
      <c r="O51" s="25"/>
      <c r="P51" s="25">
        <f t="shared" si="4"/>
        <v>0</v>
      </c>
      <c r="Q51" s="25">
        <f t="shared" si="5"/>
        <v>0</v>
      </c>
      <c r="R51" s="25">
        <f t="shared" si="6"/>
        <v>0</v>
      </c>
      <c r="S51" s="33"/>
      <c r="U51" s="25">
        <f t="shared" si="7"/>
        <v>0</v>
      </c>
      <c r="V51" s="25">
        <f t="shared" si="8"/>
        <v>0</v>
      </c>
      <c r="W51" s="25">
        <f t="shared" si="9"/>
        <v>0</v>
      </c>
      <c r="X51" s="25">
        <f t="shared" si="10"/>
        <v>0</v>
      </c>
      <c r="Y51" s="25">
        <f t="shared" si="11"/>
        <v>0</v>
      </c>
    </row>
    <row r="52" spans="1:25" s="34" customFormat="1" ht="15.75" hidden="1" thickTop="1">
      <c r="A52" s="27">
        <v>1</v>
      </c>
      <c r="B52" s="27">
        <v>1</v>
      </c>
      <c r="C52" s="22">
        <f t="shared" si="1"/>
        <v>5</v>
      </c>
      <c r="D52" s="35">
        <v>16201</v>
      </c>
      <c r="E52" s="35">
        <v>152</v>
      </c>
      <c r="F52" s="22">
        <f t="shared" si="2"/>
        <v>3</v>
      </c>
      <c r="G52" s="29">
        <f t="shared" si="3"/>
        <v>1520000</v>
      </c>
      <c r="H52" s="30"/>
      <c r="I52" s="30"/>
      <c r="J52" s="52" t="s">
        <v>79</v>
      </c>
      <c r="K52" s="37" t="s">
        <v>1</v>
      </c>
      <c r="L52" s="85"/>
      <c r="M52" s="90"/>
      <c r="N52" s="90"/>
      <c r="O52" s="25"/>
      <c r="P52" s="25">
        <f t="shared" si="4"/>
        <v>0</v>
      </c>
      <c r="Q52" s="25">
        <f t="shared" si="5"/>
        <v>0</v>
      </c>
      <c r="R52" s="25">
        <f t="shared" si="6"/>
        <v>0</v>
      </c>
      <c r="S52" s="33"/>
      <c r="U52" s="25">
        <f t="shared" si="7"/>
        <v>0</v>
      </c>
      <c r="V52" s="25">
        <f t="shared" si="8"/>
        <v>0</v>
      </c>
      <c r="W52" s="25">
        <f t="shared" si="9"/>
        <v>0</v>
      </c>
      <c r="X52" s="25">
        <f t="shared" si="10"/>
        <v>0</v>
      </c>
      <c r="Y52" s="25">
        <f t="shared" si="11"/>
        <v>0</v>
      </c>
    </row>
    <row r="53" spans="1:25" s="34" customFormat="1" ht="15.75" hidden="1" thickTop="1">
      <c r="A53" s="27"/>
      <c r="B53" s="27">
        <v>1</v>
      </c>
      <c r="C53" s="22">
        <f t="shared" si="1"/>
        <v>5</v>
      </c>
      <c r="D53" s="35">
        <v>16202</v>
      </c>
      <c r="E53" s="35">
        <v>153</v>
      </c>
      <c r="F53" s="22">
        <f t="shared" si="2"/>
        <v>3</v>
      </c>
      <c r="G53" s="29">
        <f t="shared" si="3"/>
        <v>1530000</v>
      </c>
      <c r="H53" s="30"/>
      <c r="I53" s="30"/>
      <c r="J53" s="52" t="s">
        <v>80</v>
      </c>
      <c r="K53" s="37" t="s">
        <v>1</v>
      </c>
      <c r="L53" s="85"/>
      <c r="M53" s="90"/>
      <c r="N53" s="90"/>
      <c r="O53" s="25"/>
      <c r="P53" s="25">
        <f t="shared" si="4"/>
        <v>0</v>
      </c>
      <c r="Q53" s="25">
        <f t="shared" si="5"/>
        <v>0</v>
      </c>
      <c r="R53" s="25">
        <f t="shared" si="6"/>
        <v>0</v>
      </c>
      <c r="S53" s="33"/>
      <c r="U53" s="25">
        <f t="shared" si="7"/>
        <v>0</v>
      </c>
      <c r="V53" s="25">
        <f t="shared" si="8"/>
        <v>0</v>
      </c>
      <c r="W53" s="25">
        <f t="shared" si="9"/>
        <v>0</v>
      </c>
      <c r="X53" s="25">
        <f t="shared" si="10"/>
        <v>0</v>
      </c>
      <c r="Y53" s="25">
        <f t="shared" si="11"/>
        <v>0</v>
      </c>
    </row>
    <row r="54" spans="1:25" s="34" customFormat="1" ht="15.75" hidden="1" thickTop="1">
      <c r="A54" s="27"/>
      <c r="B54" s="27"/>
      <c r="C54" s="22">
        <f t="shared" si="1"/>
        <v>5</v>
      </c>
      <c r="D54" s="35">
        <v>16301</v>
      </c>
      <c r="E54" s="35">
        <v>154</v>
      </c>
      <c r="F54" s="22">
        <f t="shared" si="2"/>
        <v>3</v>
      </c>
      <c r="G54" s="29">
        <f t="shared" si="3"/>
        <v>1540000</v>
      </c>
      <c r="H54" s="30"/>
      <c r="I54" s="30"/>
      <c r="J54" s="52" t="s">
        <v>78</v>
      </c>
      <c r="K54" s="37" t="s">
        <v>1</v>
      </c>
      <c r="L54" s="85"/>
      <c r="M54" s="90"/>
      <c r="N54" s="90"/>
      <c r="O54" s="25"/>
      <c r="P54" s="25">
        <f t="shared" si="4"/>
        <v>0</v>
      </c>
      <c r="Q54" s="25">
        <f t="shared" si="5"/>
        <v>0</v>
      </c>
      <c r="R54" s="25">
        <f t="shared" si="6"/>
        <v>0</v>
      </c>
      <c r="S54" s="33"/>
      <c r="U54" s="25">
        <f t="shared" si="7"/>
        <v>0</v>
      </c>
      <c r="V54" s="25">
        <f t="shared" si="8"/>
        <v>0</v>
      </c>
      <c r="W54" s="25">
        <f t="shared" si="9"/>
        <v>0</v>
      </c>
      <c r="X54" s="25">
        <f t="shared" si="10"/>
        <v>0</v>
      </c>
      <c r="Y54" s="25">
        <f t="shared" si="11"/>
        <v>0</v>
      </c>
    </row>
    <row r="55" spans="1:25" s="34" customFormat="1" ht="15.75" hidden="1" thickTop="1">
      <c r="A55" s="27"/>
      <c r="B55" s="27">
        <v>1</v>
      </c>
      <c r="C55" s="22">
        <f t="shared" si="1"/>
        <v>4</v>
      </c>
      <c r="D55" s="49">
        <v>1700</v>
      </c>
      <c r="E55" s="49">
        <v>16</v>
      </c>
      <c r="F55" s="22">
        <f t="shared" si="2"/>
        <v>2</v>
      </c>
      <c r="G55" s="29">
        <f t="shared" si="3"/>
        <v>1600000</v>
      </c>
      <c r="H55" s="30"/>
      <c r="I55" s="30"/>
      <c r="J55" s="31" t="s">
        <v>81</v>
      </c>
      <c r="K55" s="37"/>
      <c r="L55" s="85"/>
      <c r="M55" s="90"/>
      <c r="N55" s="90"/>
      <c r="O55" s="25"/>
      <c r="P55" s="25">
        <f t="shared" si="4"/>
        <v>0</v>
      </c>
      <c r="Q55" s="25">
        <f t="shared" si="5"/>
        <v>0</v>
      </c>
      <c r="R55" s="25">
        <f t="shared" si="6"/>
        <v>0</v>
      </c>
      <c r="S55" s="33"/>
      <c r="U55" s="25">
        <f t="shared" si="7"/>
        <v>0</v>
      </c>
      <c r="V55" s="25">
        <f t="shared" si="8"/>
        <v>0</v>
      </c>
      <c r="W55" s="25">
        <f t="shared" si="9"/>
        <v>0</v>
      </c>
      <c r="X55" s="25">
        <f t="shared" si="10"/>
        <v>0</v>
      </c>
      <c r="Y55" s="25">
        <f t="shared" si="11"/>
        <v>0</v>
      </c>
    </row>
    <row r="56" spans="1:25" s="34" customFormat="1" ht="15.75" hidden="1" thickTop="1">
      <c r="A56" s="27"/>
      <c r="B56" s="27"/>
      <c r="C56" s="22">
        <f t="shared" si="1"/>
        <v>4</v>
      </c>
      <c r="D56" s="28">
        <v>1710</v>
      </c>
      <c r="E56" s="28">
        <v>161</v>
      </c>
      <c r="F56" s="22">
        <f t="shared" si="2"/>
        <v>3</v>
      </c>
      <c r="G56" s="29">
        <f t="shared" si="3"/>
        <v>1610000</v>
      </c>
      <c r="H56" s="30"/>
      <c r="I56" s="30"/>
      <c r="J56" s="42" t="s">
        <v>82</v>
      </c>
      <c r="K56" s="37"/>
      <c r="L56" s="85"/>
      <c r="M56" s="90"/>
      <c r="N56" s="90"/>
      <c r="O56" s="25"/>
      <c r="P56" s="25">
        <f t="shared" si="4"/>
        <v>0</v>
      </c>
      <c r="Q56" s="25">
        <f t="shared" si="5"/>
        <v>0</v>
      </c>
      <c r="R56" s="25">
        <f t="shared" si="6"/>
        <v>0</v>
      </c>
      <c r="S56" s="33"/>
      <c r="U56" s="25">
        <f t="shared" si="7"/>
        <v>0</v>
      </c>
      <c r="V56" s="25">
        <f t="shared" si="8"/>
        <v>0</v>
      </c>
      <c r="W56" s="25">
        <f t="shared" si="9"/>
        <v>0</v>
      </c>
      <c r="X56" s="25">
        <f t="shared" si="10"/>
        <v>0</v>
      </c>
      <c r="Y56" s="25">
        <f t="shared" si="11"/>
        <v>0</v>
      </c>
    </row>
    <row r="57" spans="1:25" s="34" customFormat="1" ht="15.75" hidden="1" thickTop="1">
      <c r="A57" s="27"/>
      <c r="B57" s="27"/>
      <c r="C57" s="22">
        <f t="shared" si="1"/>
        <v>5</v>
      </c>
      <c r="D57" s="35">
        <v>17101</v>
      </c>
      <c r="E57" s="35">
        <v>1611</v>
      </c>
      <c r="F57" s="22">
        <f t="shared" si="2"/>
        <v>4</v>
      </c>
      <c r="G57" s="29">
        <f t="shared" si="3"/>
        <v>1611000</v>
      </c>
      <c r="H57" s="30"/>
      <c r="I57" s="30"/>
      <c r="J57" s="47" t="s">
        <v>83</v>
      </c>
      <c r="K57" s="37" t="s">
        <v>225</v>
      </c>
      <c r="L57" s="89"/>
      <c r="M57" s="90"/>
      <c r="N57" s="90"/>
      <c r="O57" s="25"/>
      <c r="P57" s="25">
        <f t="shared" si="4"/>
        <v>0</v>
      </c>
      <c r="Q57" s="25">
        <f t="shared" si="5"/>
        <v>0</v>
      </c>
      <c r="R57" s="25">
        <f t="shared" si="6"/>
        <v>0</v>
      </c>
      <c r="S57" s="33"/>
      <c r="U57" s="25">
        <f t="shared" si="7"/>
        <v>0</v>
      </c>
      <c r="V57" s="25">
        <f t="shared" si="8"/>
        <v>0</v>
      </c>
      <c r="W57" s="25">
        <f t="shared" si="9"/>
        <v>0</v>
      </c>
      <c r="X57" s="25">
        <f t="shared" si="10"/>
        <v>0</v>
      </c>
      <c r="Y57" s="25">
        <f t="shared" si="11"/>
        <v>0</v>
      </c>
    </row>
    <row r="58" spans="1:25" s="34" customFormat="1" ht="15.75" hidden="1" thickTop="1">
      <c r="A58" s="27"/>
      <c r="B58" s="27">
        <v>1</v>
      </c>
      <c r="C58" s="22">
        <f t="shared" si="1"/>
        <v>5</v>
      </c>
      <c r="D58" s="35">
        <v>17102</v>
      </c>
      <c r="E58" s="35">
        <v>1612</v>
      </c>
      <c r="F58" s="22">
        <f t="shared" si="2"/>
        <v>4</v>
      </c>
      <c r="G58" s="29">
        <f t="shared" si="3"/>
        <v>1612000</v>
      </c>
      <c r="H58" s="30"/>
      <c r="I58" s="30"/>
      <c r="J58" s="53" t="s">
        <v>5</v>
      </c>
      <c r="K58" s="37" t="s">
        <v>226</v>
      </c>
      <c r="L58" s="85"/>
      <c r="M58" s="90"/>
      <c r="N58" s="90"/>
      <c r="O58" s="25"/>
      <c r="P58" s="25">
        <f t="shared" si="4"/>
        <v>0</v>
      </c>
      <c r="Q58" s="25">
        <f t="shared" si="5"/>
        <v>0</v>
      </c>
      <c r="R58" s="25">
        <f t="shared" si="6"/>
        <v>0</v>
      </c>
      <c r="S58" s="33"/>
      <c r="U58" s="25">
        <f t="shared" si="7"/>
        <v>0</v>
      </c>
      <c r="V58" s="25">
        <f t="shared" si="8"/>
        <v>0</v>
      </c>
      <c r="W58" s="25">
        <f t="shared" si="9"/>
        <v>0</v>
      </c>
      <c r="X58" s="25">
        <f t="shared" si="10"/>
        <v>0</v>
      </c>
      <c r="Y58" s="25">
        <f t="shared" si="11"/>
        <v>0</v>
      </c>
    </row>
    <row r="59" spans="1:25" s="34" customFormat="1" ht="15.75" hidden="1" thickTop="1">
      <c r="A59" s="27"/>
      <c r="B59" s="27"/>
      <c r="C59" s="22">
        <f t="shared" si="1"/>
        <v>5</v>
      </c>
      <c r="D59" s="35">
        <v>17103</v>
      </c>
      <c r="E59" s="35">
        <v>1613</v>
      </c>
      <c r="F59" s="22">
        <f t="shared" si="2"/>
        <v>4</v>
      </c>
      <c r="G59" s="29">
        <f t="shared" si="3"/>
        <v>1613000</v>
      </c>
      <c r="H59" s="30"/>
      <c r="I59" s="30"/>
      <c r="J59" s="47" t="s">
        <v>84</v>
      </c>
      <c r="K59" s="37" t="s">
        <v>3</v>
      </c>
      <c r="L59" s="85"/>
      <c r="M59" s="90"/>
      <c r="N59" s="90"/>
      <c r="O59" s="25"/>
      <c r="P59" s="25">
        <f t="shared" si="4"/>
        <v>0</v>
      </c>
      <c r="Q59" s="25">
        <f t="shared" si="5"/>
        <v>0</v>
      </c>
      <c r="R59" s="25">
        <f t="shared" si="6"/>
        <v>0</v>
      </c>
      <c r="S59" s="33"/>
      <c r="U59" s="25">
        <f t="shared" si="7"/>
        <v>0</v>
      </c>
      <c r="V59" s="25">
        <f t="shared" si="8"/>
        <v>0</v>
      </c>
      <c r="W59" s="25">
        <f t="shared" si="9"/>
        <v>0</v>
      </c>
      <c r="X59" s="25">
        <f t="shared" si="10"/>
        <v>0</v>
      </c>
      <c r="Y59" s="25">
        <f t="shared" si="11"/>
        <v>0</v>
      </c>
    </row>
    <row r="60" spans="1:25" s="34" customFormat="1" ht="15.75" hidden="1" thickTop="1">
      <c r="A60" s="27"/>
      <c r="B60" s="27"/>
      <c r="C60" s="22">
        <f t="shared" si="1"/>
        <v>4</v>
      </c>
      <c r="D60" s="28">
        <v>1720</v>
      </c>
      <c r="E60" s="28">
        <v>162</v>
      </c>
      <c r="F60" s="22">
        <f t="shared" si="2"/>
        <v>3</v>
      </c>
      <c r="G60" s="29">
        <f t="shared" si="3"/>
        <v>1620000</v>
      </c>
      <c r="H60" s="30"/>
      <c r="I60" s="30"/>
      <c r="J60" s="42" t="s">
        <v>85</v>
      </c>
      <c r="K60" s="37"/>
      <c r="L60" s="85"/>
      <c r="M60" s="90"/>
      <c r="N60" s="90"/>
      <c r="O60" s="25"/>
      <c r="P60" s="25">
        <f t="shared" si="4"/>
        <v>0</v>
      </c>
      <c r="Q60" s="25">
        <f t="shared" si="5"/>
        <v>0</v>
      </c>
      <c r="R60" s="25">
        <f t="shared" si="6"/>
        <v>0</v>
      </c>
      <c r="S60" s="33"/>
      <c r="U60" s="25">
        <f t="shared" si="7"/>
        <v>0</v>
      </c>
      <c r="V60" s="25">
        <f t="shared" si="8"/>
        <v>0</v>
      </c>
      <c r="W60" s="25">
        <f t="shared" si="9"/>
        <v>0</v>
      </c>
      <c r="X60" s="25">
        <f t="shared" si="10"/>
        <v>0</v>
      </c>
      <c r="Y60" s="25">
        <f t="shared" si="11"/>
        <v>0</v>
      </c>
    </row>
    <row r="61" spans="1:25" s="34" customFormat="1" ht="30.75" hidden="1" thickTop="1">
      <c r="A61" s="27"/>
      <c r="B61" s="27"/>
      <c r="C61" s="22">
        <f t="shared" si="1"/>
        <v>5</v>
      </c>
      <c r="D61" s="35">
        <v>17201</v>
      </c>
      <c r="E61" s="35">
        <v>1621</v>
      </c>
      <c r="F61" s="22">
        <f t="shared" si="2"/>
        <v>4</v>
      </c>
      <c r="G61" s="29">
        <f t="shared" si="3"/>
        <v>1621000</v>
      </c>
      <c r="H61" s="30"/>
      <c r="I61" s="30"/>
      <c r="J61" s="47" t="s">
        <v>7</v>
      </c>
      <c r="K61" s="37" t="s">
        <v>225</v>
      </c>
      <c r="L61" s="89"/>
      <c r="M61" s="90"/>
      <c r="N61" s="90"/>
      <c r="O61" s="25"/>
      <c r="P61" s="25">
        <f t="shared" si="4"/>
        <v>0</v>
      </c>
      <c r="Q61" s="25">
        <f t="shared" si="5"/>
        <v>0</v>
      </c>
      <c r="R61" s="25">
        <f t="shared" si="6"/>
        <v>0</v>
      </c>
      <c r="S61" s="33"/>
      <c r="U61" s="25">
        <f t="shared" si="7"/>
        <v>0</v>
      </c>
      <c r="V61" s="25">
        <f t="shared" si="8"/>
        <v>0</v>
      </c>
      <c r="W61" s="25">
        <f t="shared" si="9"/>
        <v>0</v>
      </c>
      <c r="X61" s="25">
        <f t="shared" si="10"/>
        <v>0</v>
      </c>
      <c r="Y61" s="25">
        <f t="shared" si="11"/>
        <v>0</v>
      </c>
    </row>
    <row r="62" spans="1:25" s="34" customFormat="1" ht="30.75" hidden="1" thickTop="1">
      <c r="A62" s="27"/>
      <c r="B62" s="27">
        <v>1</v>
      </c>
      <c r="C62" s="22">
        <f t="shared" si="1"/>
        <v>5</v>
      </c>
      <c r="D62" s="35">
        <v>17202</v>
      </c>
      <c r="E62" s="35">
        <v>1622</v>
      </c>
      <c r="F62" s="22">
        <f t="shared" si="2"/>
        <v>4</v>
      </c>
      <c r="G62" s="29">
        <f t="shared" si="3"/>
        <v>1622000</v>
      </c>
      <c r="H62" s="30"/>
      <c r="I62" s="30"/>
      <c r="J62" s="47" t="s">
        <v>6</v>
      </c>
      <c r="K62" s="37" t="s">
        <v>225</v>
      </c>
      <c r="L62" s="89"/>
      <c r="M62" s="90"/>
      <c r="N62" s="90"/>
      <c r="O62" s="25"/>
      <c r="P62" s="25">
        <f t="shared" si="4"/>
        <v>0</v>
      </c>
      <c r="Q62" s="25">
        <f t="shared" si="5"/>
        <v>0</v>
      </c>
      <c r="R62" s="25">
        <f t="shared" si="6"/>
        <v>0</v>
      </c>
      <c r="S62" s="33"/>
      <c r="U62" s="25">
        <f t="shared" si="7"/>
        <v>0</v>
      </c>
      <c r="V62" s="25">
        <f t="shared" si="8"/>
        <v>0</v>
      </c>
      <c r="W62" s="25">
        <f t="shared" si="9"/>
        <v>0</v>
      </c>
      <c r="X62" s="25">
        <f t="shared" si="10"/>
        <v>0</v>
      </c>
      <c r="Y62" s="25">
        <f t="shared" si="11"/>
        <v>0</v>
      </c>
    </row>
    <row r="63" spans="1:25" s="34" customFormat="1" ht="30.75" hidden="1" thickTop="1">
      <c r="A63" s="27"/>
      <c r="B63" s="27">
        <v>1</v>
      </c>
      <c r="C63" s="22">
        <f t="shared" si="1"/>
        <v>5</v>
      </c>
      <c r="D63" s="35">
        <v>17203</v>
      </c>
      <c r="E63" s="35">
        <v>1623</v>
      </c>
      <c r="F63" s="22">
        <f t="shared" si="2"/>
        <v>4</v>
      </c>
      <c r="G63" s="29">
        <f t="shared" si="3"/>
        <v>1623000</v>
      </c>
      <c r="H63" s="30"/>
      <c r="I63" s="30"/>
      <c r="J63" s="47" t="s">
        <v>9</v>
      </c>
      <c r="K63" s="37" t="s">
        <v>225</v>
      </c>
      <c r="L63" s="89"/>
      <c r="M63" s="90"/>
      <c r="N63" s="90"/>
      <c r="O63" s="25"/>
      <c r="P63" s="25">
        <f t="shared" si="4"/>
        <v>0</v>
      </c>
      <c r="Q63" s="25">
        <f t="shared" si="5"/>
        <v>0</v>
      </c>
      <c r="R63" s="25">
        <f t="shared" si="6"/>
        <v>0</v>
      </c>
      <c r="S63" s="33"/>
      <c r="U63" s="25">
        <f t="shared" si="7"/>
        <v>0</v>
      </c>
      <c r="V63" s="25">
        <f t="shared" si="8"/>
        <v>0</v>
      </c>
      <c r="W63" s="25">
        <f t="shared" si="9"/>
        <v>0</v>
      </c>
      <c r="X63" s="25">
        <f t="shared" si="10"/>
        <v>0</v>
      </c>
      <c r="Y63" s="25">
        <f t="shared" si="11"/>
        <v>0</v>
      </c>
    </row>
    <row r="64" spans="1:25" s="34" customFormat="1" ht="30.75" hidden="1" thickTop="1">
      <c r="A64" s="27"/>
      <c r="B64" s="27">
        <v>1</v>
      </c>
      <c r="C64" s="22">
        <f t="shared" si="1"/>
        <v>5</v>
      </c>
      <c r="D64" s="35">
        <v>17204</v>
      </c>
      <c r="E64" s="35">
        <v>1624</v>
      </c>
      <c r="F64" s="22">
        <f t="shared" si="2"/>
        <v>4</v>
      </c>
      <c r="G64" s="29">
        <f t="shared" si="3"/>
        <v>1624000</v>
      </c>
      <c r="H64" s="30"/>
      <c r="I64" s="30"/>
      <c r="J64" s="47" t="s">
        <v>8</v>
      </c>
      <c r="K64" s="37" t="s">
        <v>225</v>
      </c>
      <c r="L64" s="89"/>
      <c r="M64" s="90"/>
      <c r="N64" s="90"/>
      <c r="O64" s="25"/>
      <c r="P64" s="25">
        <f t="shared" si="4"/>
        <v>0</v>
      </c>
      <c r="Q64" s="25">
        <f t="shared" si="5"/>
        <v>0</v>
      </c>
      <c r="R64" s="25">
        <f t="shared" si="6"/>
        <v>0</v>
      </c>
      <c r="S64" s="33"/>
      <c r="U64" s="25">
        <f t="shared" si="7"/>
        <v>0</v>
      </c>
      <c r="V64" s="25">
        <f t="shared" si="8"/>
        <v>0</v>
      </c>
      <c r="W64" s="25">
        <f t="shared" si="9"/>
        <v>0</v>
      </c>
      <c r="X64" s="25">
        <f t="shared" si="10"/>
        <v>0</v>
      </c>
      <c r="Y64" s="25">
        <f t="shared" si="11"/>
        <v>0</v>
      </c>
    </row>
    <row r="65" spans="1:26" s="34" customFormat="1" ht="15.75" hidden="1" thickTop="1">
      <c r="A65" s="27"/>
      <c r="B65" s="27">
        <v>1</v>
      </c>
      <c r="C65" s="22">
        <f t="shared" si="1"/>
        <v>5</v>
      </c>
      <c r="D65" s="35">
        <v>17401</v>
      </c>
      <c r="E65" s="35">
        <v>1625</v>
      </c>
      <c r="F65" s="22">
        <f t="shared" si="2"/>
        <v>4</v>
      </c>
      <c r="G65" s="29">
        <f t="shared" si="3"/>
        <v>1625000</v>
      </c>
      <c r="H65" s="30"/>
      <c r="I65" s="30"/>
      <c r="J65" s="47" t="s">
        <v>10</v>
      </c>
      <c r="K65" s="37" t="s">
        <v>225</v>
      </c>
      <c r="L65" s="89"/>
      <c r="M65" s="90"/>
      <c r="N65" s="90"/>
      <c r="O65" s="25"/>
      <c r="P65" s="25">
        <f t="shared" si="4"/>
        <v>0</v>
      </c>
      <c r="Q65" s="25">
        <f t="shared" si="5"/>
        <v>0</v>
      </c>
      <c r="R65" s="25">
        <f t="shared" si="6"/>
        <v>0</v>
      </c>
      <c r="S65" s="33"/>
      <c r="U65" s="25">
        <f t="shared" si="7"/>
        <v>0</v>
      </c>
      <c r="V65" s="25">
        <f t="shared" si="8"/>
        <v>0</v>
      </c>
      <c r="W65" s="25">
        <f t="shared" si="9"/>
        <v>0</v>
      </c>
      <c r="X65" s="25">
        <f t="shared" si="10"/>
        <v>0</v>
      </c>
      <c r="Y65" s="25">
        <f t="shared" si="11"/>
        <v>0</v>
      </c>
    </row>
    <row r="66" spans="1:26" s="34" customFormat="1" ht="30.75" hidden="1" thickTop="1">
      <c r="A66" s="27"/>
      <c r="B66" s="27">
        <v>1</v>
      </c>
      <c r="C66" s="22">
        <f t="shared" si="1"/>
        <v>5</v>
      </c>
      <c r="D66" s="35">
        <v>17402</v>
      </c>
      <c r="E66" s="35">
        <v>1626</v>
      </c>
      <c r="F66" s="22">
        <f t="shared" si="2"/>
        <v>4</v>
      </c>
      <c r="G66" s="29">
        <f t="shared" si="3"/>
        <v>1626000</v>
      </c>
      <c r="H66" s="30"/>
      <c r="I66" s="30"/>
      <c r="J66" s="53" t="s">
        <v>94</v>
      </c>
      <c r="K66" s="37" t="s">
        <v>225</v>
      </c>
      <c r="L66" s="85"/>
      <c r="M66" s="90"/>
      <c r="N66" s="90"/>
      <c r="O66" s="25"/>
      <c r="P66" s="25">
        <f t="shared" si="4"/>
        <v>0</v>
      </c>
      <c r="Q66" s="25">
        <f t="shared" si="5"/>
        <v>0</v>
      </c>
      <c r="R66" s="25">
        <f t="shared" si="6"/>
        <v>0</v>
      </c>
      <c r="S66" s="33"/>
      <c r="U66" s="25">
        <f t="shared" si="7"/>
        <v>0</v>
      </c>
      <c r="V66" s="25">
        <f t="shared" si="8"/>
        <v>0</v>
      </c>
      <c r="W66" s="25">
        <f t="shared" si="9"/>
        <v>0</v>
      </c>
      <c r="X66" s="25">
        <f t="shared" si="10"/>
        <v>0</v>
      </c>
      <c r="Y66" s="25">
        <f t="shared" si="11"/>
        <v>0</v>
      </c>
    </row>
    <row r="67" spans="1:26" s="34" customFormat="1" ht="15.75" hidden="1" thickTop="1">
      <c r="A67" s="27"/>
      <c r="B67" s="27"/>
      <c r="C67" s="22">
        <f t="shared" si="1"/>
        <v>5</v>
      </c>
      <c r="D67" s="43">
        <v>17403</v>
      </c>
      <c r="E67" s="43">
        <v>1627</v>
      </c>
      <c r="F67" s="22">
        <f t="shared" si="2"/>
        <v>4</v>
      </c>
      <c r="G67" s="29">
        <f t="shared" si="3"/>
        <v>1627000</v>
      </c>
      <c r="H67" s="30"/>
      <c r="I67" s="30"/>
      <c r="J67" s="44" t="s">
        <v>55</v>
      </c>
      <c r="K67" s="37" t="s">
        <v>225</v>
      </c>
      <c r="L67" s="88"/>
      <c r="M67" s="90"/>
      <c r="N67" s="90"/>
      <c r="O67" s="25"/>
      <c r="P67" s="25">
        <f t="shared" si="4"/>
        <v>0</v>
      </c>
      <c r="Q67" s="25">
        <f t="shared" si="5"/>
        <v>0</v>
      </c>
      <c r="R67" s="25">
        <f t="shared" si="6"/>
        <v>0</v>
      </c>
      <c r="S67" s="33"/>
      <c r="U67" s="25">
        <f t="shared" si="7"/>
        <v>0</v>
      </c>
      <c r="V67" s="25">
        <f t="shared" si="8"/>
        <v>0</v>
      </c>
      <c r="W67" s="25">
        <f t="shared" si="9"/>
        <v>0</v>
      </c>
      <c r="X67" s="25">
        <f t="shared" si="10"/>
        <v>0</v>
      </c>
      <c r="Y67" s="25">
        <f t="shared" si="11"/>
        <v>0</v>
      </c>
    </row>
    <row r="68" spans="1:26" s="34" customFormat="1" ht="15.75" hidden="1" thickTop="1">
      <c r="A68" s="40"/>
      <c r="B68" s="27">
        <v>1</v>
      </c>
      <c r="C68" s="22">
        <f t="shared" si="1"/>
        <v>5</v>
      </c>
      <c r="D68" s="35">
        <v>17501</v>
      </c>
      <c r="E68" s="35">
        <v>1628</v>
      </c>
      <c r="F68" s="22">
        <f t="shared" si="2"/>
        <v>4</v>
      </c>
      <c r="G68" s="29">
        <f t="shared" si="3"/>
        <v>1628000</v>
      </c>
      <c r="H68" s="30"/>
      <c r="I68" s="30"/>
      <c r="J68" s="47" t="s">
        <v>299</v>
      </c>
      <c r="K68" s="37" t="s">
        <v>226</v>
      </c>
      <c r="L68" s="89"/>
      <c r="M68" s="90"/>
      <c r="N68" s="90"/>
      <c r="O68" s="25"/>
      <c r="P68" s="25">
        <f t="shared" si="4"/>
        <v>0</v>
      </c>
      <c r="Q68" s="25">
        <f t="shared" si="5"/>
        <v>0</v>
      </c>
      <c r="R68" s="25">
        <f t="shared" si="6"/>
        <v>0</v>
      </c>
      <c r="S68" s="33" t="s">
        <v>297</v>
      </c>
      <c r="U68" s="25">
        <f t="shared" si="7"/>
        <v>0</v>
      </c>
      <c r="V68" s="25">
        <f t="shared" si="8"/>
        <v>0</v>
      </c>
      <c r="W68" s="25">
        <f t="shared" si="9"/>
        <v>0</v>
      </c>
      <c r="X68" s="25">
        <f t="shared" si="10"/>
        <v>0</v>
      </c>
      <c r="Y68" s="25">
        <f t="shared" si="11"/>
        <v>0</v>
      </c>
    </row>
    <row r="69" spans="1:26" s="34" customFormat="1" ht="15.75" hidden="1" thickTop="1">
      <c r="A69" s="27"/>
      <c r="B69" s="27">
        <v>1</v>
      </c>
      <c r="C69" s="22">
        <f t="shared" si="1"/>
        <v>5</v>
      </c>
      <c r="D69" s="35">
        <v>17502</v>
      </c>
      <c r="E69" s="35">
        <v>1629</v>
      </c>
      <c r="F69" s="22">
        <f t="shared" si="2"/>
        <v>4</v>
      </c>
      <c r="G69" s="29">
        <f t="shared" si="3"/>
        <v>1629000</v>
      </c>
      <c r="H69" s="30"/>
      <c r="I69" s="30"/>
      <c r="J69" s="47" t="s">
        <v>300</v>
      </c>
      <c r="K69" s="37" t="s">
        <v>226</v>
      </c>
      <c r="L69" s="85"/>
      <c r="M69" s="90"/>
      <c r="N69" s="90"/>
      <c r="O69" s="25"/>
      <c r="P69" s="25">
        <f t="shared" si="4"/>
        <v>0</v>
      </c>
      <c r="Q69" s="25">
        <f t="shared" si="5"/>
        <v>0</v>
      </c>
      <c r="R69" s="25">
        <f t="shared" si="6"/>
        <v>0</v>
      </c>
      <c r="S69" s="33"/>
      <c r="U69" s="25">
        <f t="shared" si="7"/>
        <v>0</v>
      </c>
      <c r="V69" s="25">
        <f t="shared" si="8"/>
        <v>0</v>
      </c>
      <c r="W69" s="25">
        <f t="shared" si="9"/>
        <v>0</v>
      </c>
      <c r="X69" s="25">
        <f t="shared" si="10"/>
        <v>0</v>
      </c>
      <c r="Y69" s="25">
        <f t="shared" si="11"/>
        <v>0</v>
      </c>
    </row>
    <row r="70" spans="1:26" s="34" customFormat="1" ht="15.75" hidden="1" thickTop="1">
      <c r="A70" s="27"/>
      <c r="B70" s="27">
        <v>1</v>
      </c>
      <c r="C70" s="22">
        <f t="shared" si="1"/>
        <v>4</v>
      </c>
      <c r="D70" s="28">
        <v>1800</v>
      </c>
      <c r="E70" s="28">
        <v>17</v>
      </c>
      <c r="F70" s="22">
        <f t="shared" si="2"/>
        <v>2</v>
      </c>
      <c r="G70" s="29">
        <f t="shared" si="3"/>
        <v>1700000</v>
      </c>
      <c r="H70" s="30"/>
      <c r="I70" s="30"/>
      <c r="J70" s="31" t="s">
        <v>63</v>
      </c>
      <c r="K70" s="37"/>
      <c r="L70" s="85"/>
      <c r="M70" s="90"/>
      <c r="N70" s="90"/>
      <c r="O70" s="25"/>
      <c r="P70" s="25">
        <f t="shared" si="4"/>
        <v>0</v>
      </c>
      <c r="Q70" s="25">
        <f t="shared" si="5"/>
        <v>0</v>
      </c>
      <c r="R70" s="25">
        <f t="shared" si="6"/>
        <v>0</v>
      </c>
      <c r="S70" s="33"/>
      <c r="T70" s="9"/>
      <c r="U70" s="25">
        <f t="shared" si="7"/>
        <v>0</v>
      </c>
      <c r="V70" s="25">
        <f t="shared" si="8"/>
        <v>0</v>
      </c>
      <c r="W70" s="25">
        <f t="shared" si="9"/>
        <v>0</v>
      </c>
      <c r="X70" s="25">
        <f t="shared" si="10"/>
        <v>0</v>
      </c>
      <c r="Y70" s="25">
        <f t="shared" si="11"/>
        <v>0</v>
      </c>
    </row>
    <row r="71" spans="1:26" s="34" customFormat="1" ht="15.75" hidden="1" thickTop="1">
      <c r="A71" s="27"/>
      <c r="B71" s="27"/>
      <c r="C71" s="22">
        <f t="shared" si="1"/>
        <v>4</v>
      </c>
      <c r="D71" s="41">
        <v>1810</v>
      </c>
      <c r="E71" s="41">
        <v>171</v>
      </c>
      <c r="F71" s="22">
        <f t="shared" si="2"/>
        <v>3</v>
      </c>
      <c r="G71" s="29">
        <f t="shared" si="3"/>
        <v>1710000</v>
      </c>
      <c r="H71" s="30"/>
      <c r="I71" s="30"/>
      <c r="J71" s="42" t="s">
        <v>64</v>
      </c>
      <c r="K71" s="37"/>
      <c r="L71" s="85"/>
      <c r="M71" s="90"/>
      <c r="N71" s="90"/>
      <c r="O71" s="25"/>
      <c r="P71" s="25">
        <f t="shared" si="4"/>
        <v>0</v>
      </c>
      <c r="Q71" s="25">
        <f t="shared" si="5"/>
        <v>0</v>
      </c>
      <c r="R71" s="25">
        <f t="shared" si="6"/>
        <v>0</v>
      </c>
      <c r="S71" s="33"/>
      <c r="U71" s="25">
        <f t="shared" si="7"/>
        <v>0</v>
      </c>
      <c r="V71" s="25">
        <f t="shared" si="8"/>
        <v>0</v>
      </c>
      <c r="W71" s="25">
        <f t="shared" si="9"/>
        <v>0</v>
      </c>
      <c r="X71" s="25">
        <f t="shared" si="10"/>
        <v>0</v>
      </c>
      <c r="Y71" s="25">
        <f t="shared" si="11"/>
        <v>0</v>
      </c>
    </row>
    <row r="72" spans="1:26" s="34" customFormat="1" ht="27" hidden="1" thickTop="1">
      <c r="A72" s="92"/>
      <c r="B72" s="92">
        <v>1</v>
      </c>
      <c r="C72" s="93">
        <f t="shared" ref="C72:C135" si="12">IF($D72&gt;0,LEN($D72),0)</f>
        <v>5</v>
      </c>
      <c r="D72" s="94">
        <v>18101</v>
      </c>
      <c r="E72" s="94">
        <v>1711</v>
      </c>
      <c r="F72" s="93">
        <f t="shared" ref="F72:F135" si="13">IF($E72&gt;0,LEN($E72),0)</f>
        <v>4</v>
      </c>
      <c r="G72" s="95">
        <f t="shared" ref="G72:G135" si="14">IF($C72&gt;0,_xlfn.NUMBERVALUE(LEFT($E72*10^6,7)),0)</f>
        <v>1711000</v>
      </c>
      <c r="H72" s="92"/>
      <c r="I72" s="92" t="s">
        <v>303</v>
      </c>
      <c r="J72" s="91" t="s">
        <v>299</v>
      </c>
      <c r="K72" s="37" t="s">
        <v>226</v>
      </c>
      <c r="L72" s="86">
        <v>22</v>
      </c>
      <c r="M72" s="96"/>
      <c r="N72" s="96"/>
      <c r="O72" s="25"/>
      <c r="P72" s="25">
        <f t="shared" ref="P72:P135" si="15">SUM(M72:O72)</f>
        <v>0</v>
      </c>
      <c r="Q72" s="97">
        <f t="shared" ref="Q72:Q135" si="16">IF(C72&gt;0,L72*P72,0)</f>
        <v>0</v>
      </c>
      <c r="R72" s="25">
        <f t="shared" ref="R72:R135" si="17">SUM(U72:Y72)</f>
        <v>0</v>
      </c>
      <c r="S72" s="78" t="s">
        <v>306</v>
      </c>
      <c r="T72" s="98"/>
      <c r="U72" s="25">
        <f t="shared" ref="U72:U135" si="18">IF(AND(C72=2,F72=1),SUMPRODUCT(($G$8:$G$1012&gt;G72)*($G$8:$G$1012&lt;G72+1000000)*($Q$8:$Q$1012)),0)</f>
        <v>0</v>
      </c>
      <c r="V72" s="25">
        <f t="shared" ref="V72:V135" si="19">IF(AND(C72=4,F72=2),SUMPRODUCT(($G$8:$G$1012&gt;G72)*($G$8:$G$1012&lt;G72+100000)*($Q$8:$Q$1012)),0)</f>
        <v>0</v>
      </c>
      <c r="W72" s="25">
        <f t="shared" ref="W72:W135" si="20">IF(AND(C72=4,F72=3),SUMPRODUCT(($G$8:$G$1012&gt;G72)*($G$8:$G$1012&lt;G72+10000)*($Q$8:$Q$1012)),0)</f>
        <v>0</v>
      </c>
      <c r="X72" s="25">
        <f t="shared" ref="X72:X135" si="21">IF(AND(C72=4,F72=4),SUMPRODUCT(($G$8:$G$1012&gt;G72)*($G$8:$G$1012&lt;G72+1000)*($Q$8:$Q$1012)),0)</f>
        <v>0</v>
      </c>
      <c r="Y72" s="25">
        <f t="shared" ref="Y72:Y135" si="22">IF(AND(C72=4,F72=5),SUMPRODUCT(($G$8:$G$1012&gt;G72)*($G$8:$G$1012&lt;G72+100)*($Q$8:$Q$1012)),0)</f>
        <v>0</v>
      </c>
      <c r="Z72" s="98"/>
    </row>
    <row r="73" spans="1:26" s="34" customFormat="1" ht="15.75" hidden="1" thickTop="1">
      <c r="A73" s="27"/>
      <c r="B73" s="27">
        <v>1</v>
      </c>
      <c r="C73" s="22">
        <f t="shared" si="12"/>
        <v>5</v>
      </c>
      <c r="D73" s="35">
        <v>18102</v>
      </c>
      <c r="E73" s="35">
        <v>1712</v>
      </c>
      <c r="F73" s="22">
        <f t="shared" si="13"/>
        <v>4</v>
      </c>
      <c r="G73" s="29">
        <f t="shared" si="14"/>
        <v>1712000</v>
      </c>
      <c r="H73" s="30"/>
      <c r="I73" s="30" t="s">
        <v>304</v>
      </c>
      <c r="J73" s="91" t="s">
        <v>298</v>
      </c>
      <c r="K73" s="37" t="s">
        <v>226</v>
      </c>
      <c r="L73" s="85">
        <v>50.4</v>
      </c>
      <c r="M73" s="90"/>
      <c r="N73" s="90"/>
      <c r="O73" s="25"/>
      <c r="P73" s="25">
        <f t="shared" si="15"/>
        <v>0</v>
      </c>
      <c r="Q73" s="25">
        <f t="shared" si="16"/>
        <v>0</v>
      </c>
      <c r="R73" s="25">
        <f t="shared" si="17"/>
        <v>0</v>
      </c>
      <c r="S73" s="33"/>
      <c r="U73" s="25">
        <f t="shared" si="18"/>
        <v>0</v>
      </c>
      <c r="V73" s="25">
        <f t="shared" si="19"/>
        <v>0</v>
      </c>
      <c r="W73" s="25">
        <f t="shared" si="20"/>
        <v>0</v>
      </c>
      <c r="X73" s="25">
        <f t="shared" si="21"/>
        <v>0</v>
      </c>
      <c r="Y73" s="25">
        <f t="shared" si="22"/>
        <v>0</v>
      </c>
    </row>
    <row r="74" spans="1:26" s="34" customFormat="1" ht="15.75" hidden="1" thickTop="1">
      <c r="A74" s="27"/>
      <c r="B74" s="27">
        <v>1</v>
      </c>
      <c r="C74" s="22">
        <f t="shared" si="12"/>
        <v>5</v>
      </c>
      <c r="D74" s="35">
        <v>18103</v>
      </c>
      <c r="E74" s="35">
        <v>1713</v>
      </c>
      <c r="F74" s="22">
        <f t="shared" si="13"/>
        <v>4</v>
      </c>
      <c r="G74" s="29">
        <f t="shared" si="14"/>
        <v>1713000</v>
      </c>
      <c r="H74" s="30"/>
      <c r="I74" s="30" t="s">
        <v>305</v>
      </c>
      <c r="J74" s="44" t="s">
        <v>307</v>
      </c>
      <c r="K74" s="37" t="s">
        <v>3</v>
      </c>
      <c r="L74" s="85">
        <v>2</v>
      </c>
      <c r="M74" s="90"/>
      <c r="N74" s="90"/>
      <c r="O74" s="25"/>
      <c r="P74" s="25">
        <f t="shared" si="15"/>
        <v>0</v>
      </c>
      <c r="Q74" s="25">
        <f t="shared" si="16"/>
        <v>0</v>
      </c>
      <c r="R74" s="25">
        <f t="shared" si="17"/>
        <v>0</v>
      </c>
      <c r="S74" s="33"/>
      <c r="T74" s="9"/>
      <c r="U74" s="25">
        <f t="shared" si="18"/>
        <v>0</v>
      </c>
      <c r="V74" s="25">
        <f t="shared" si="19"/>
        <v>0</v>
      </c>
      <c r="W74" s="25">
        <f t="shared" si="20"/>
        <v>0</v>
      </c>
      <c r="X74" s="25">
        <f t="shared" si="21"/>
        <v>0</v>
      </c>
      <c r="Y74" s="25">
        <f t="shared" si="22"/>
        <v>0</v>
      </c>
    </row>
    <row r="75" spans="1:26" s="34" customFormat="1" ht="15.75" hidden="1" thickTop="1">
      <c r="A75" s="27"/>
      <c r="B75" s="27">
        <v>1</v>
      </c>
      <c r="C75" s="22">
        <f t="shared" si="12"/>
        <v>5</v>
      </c>
      <c r="D75" s="35">
        <v>18104</v>
      </c>
      <c r="E75" s="35">
        <v>1714</v>
      </c>
      <c r="F75" s="22">
        <f t="shared" si="13"/>
        <v>4</v>
      </c>
      <c r="G75" s="29">
        <f t="shared" si="14"/>
        <v>1714000</v>
      </c>
      <c r="H75" s="30"/>
      <c r="I75" s="30"/>
      <c r="J75" s="44" t="s">
        <v>61</v>
      </c>
      <c r="K75" s="37" t="s">
        <v>226</v>
      </c>
      <c r="L75" s="85"/>
      <c r="M75" s="90"/>
      <c r="N75" s="90"/>
      <c r="O75" s="25"/>
      <c r="P75" s="25">
        <f t="shared" si="15"/>
        <v>0</v>
      </c>
      <c r="Q75" s="25">
        <f t="shared" si="16"/>
        <v>0</v>
      </c>
      <c r="R75" s="25">
        <f t="shared" si="17"/>
        <v>0</v>
      </c>
      <c r="S75" s="33"/>
      <c r="T75" s="9"/>
      <c r="U75" s="25">
        <f t="shared" si="18"/>
        <v>0</v>
      </c>
      <c r="V75" s="25">
        <f t="shared" si="19"/>
        <v>0</v>
      </c>
      <c r="W75" s="25">
        <f t="shared" si="20"/>
        <v>0</v>
      </c>
      <c r="X75" s="25">
        <f t="shared" si="21"/>
        <v>0</v>
      </c>
      <c r="Y75" s="25">
        <f t="shared" si="22"/>
        <v>0</v>
      </c>
    </row>
    <row r="76" spans="1:26" s="34" customFormat="1" ht="15.75" hidden="1" thickTop="1">
      <c r="A76" s="40"/>
      <c r="B76" s="27"/>
      <c r="C76" s="22">
        <f t="shared" si="12"/>
        <v>5</v>
      </c>
      <c r="D76" s="35">
        <v>18105</v>
      </c>
      <c r="E76" s="35">
        <v>1715</v>
      </c>
      <c r="F76" s="22">
        <f t="shared" si="13"/>
        <v>4</v>
      </c>
      <c r="G76" s="29">
        <f t="shared" si="14"/>
        <v>1715000</v>
      </c>
      <c r="H76" s="30"/>
      <c r="I76" s="30"/>
      <c r="J76" s="47" t="s">
        <v>65</v>
      </c>
      <c r="K76" s="37" t="s">
        <v>226</v>
      </c>
      <c r="L76" s="89"/>
      <c r="M76" s="90"/>
      <c r="N76" s="90"/>
      <c r="O76" s="25"/>
      <c r="P76" s="25">
        <f t="shared" si="15"/>
        <v>0</v>
      </c>
      <c r="Q76" s="25">
        <f t="shared" si="16"/>
        <v>0</v>
      </c>
      <c r="R76" s="25">
        <f t="shared" si="17"/>
        <v>0</v>
      </c>
      <c r="S76" s="33"/>
      <c r="U76" s="25">
        <f t="shared" si="18"/>
        <v>0</v>
      </c>
      <c r="V76" s="25">
        <f t="shared" si="19"/>
        <v>0</v>
      </c>
      <c r="W76" s="25">
        <f t="shared" si="20"/>
        <v>0</v>
      </c>
      <c r="X76" s="25">
        <f t="shared" si="21"/>
        <v>0</v>
      </c>
      <c r="Y76" s="25">
        <f t="shared" si="22"/>
        <v>0</v>
      </c>
    </row>
    <row r="77" spans="1:26" s="34" customFormat="1" ht="15.75" hidden="1" thickTop="1">
      <c r="A77" s="27"/>
      <c r="B77" s="27">
        <v>1</v>
      </c>
      <c r="C77" s="22">
        <f t="shared" si="12"/>
        <v>4</v>
      </c>
      <c r="D77" s="41">
        <v>1820</v>
      </c>
      <c r="E77" s="41">
        <v>172</v>
      </c>
      <c r="F77" s="22">
        <f t="shared" si="13"/>
        <v>3</v>
      </c>
      <c r="G77" s="29">
        <f t="shared" si="14"/>
        <v>1720000</v>
      </c>
      <c r="H77" s="30"/>
      <c r="I77" s="30"/>
      <c r="J77" s="42" t="s">
        <v>90</v>
      </c>
      <c r="K77" s="37"/>
      <c r="L77" s="85"/>
      <c r="M77" s="90"/>
      <c r="N77" s="90"/>
      <c r="O77" s="25"/>
      <c r="P77" s="25">
        <f t="shared" si="15"/>
        <v>0</v>
      </c>
      <c r="Q77" s="25">
        <f t="shared" si="16"/>
        <v>0</v>
      </c>
      <c r="R77" s="25">
        <f t="shared" si="17"/>
        <v>0</v>
      </c>
      <c r="S77" s="33"/>
      <c r="T77" s="9"/>
      <c r="U77" s="25">
        <f t="shared" si="18"/>
        <v>0</v>
      </c>
      <c r="V77" s="25">
        <f t="shared" si="19"/>
        <v>0</v>
      </c>
      <c r="W77" s="25">
        <f t="shared" si="20"/>
        <v>0</v>
      </c>
      <c r="X77" s="25">
        <f t="shared" si="21"/>
        <v>0</v>
      </c>
      <c r="Y77" s="25">
        <f t="shared" si="22"/>
        <v>0</v>
      </c>
    </row>
    <row r="78" spans="1:26" s="34" customFormat="1" ht="15.75" hidden="1" thickTop="1">
      <c r="A78" s="27"/>
      <c r="B78" s="27"/>
      <c r="C78" s="22">
        <f t="shared" si="12"/>
        <v>5</v>
      </c>
      <c r="D78" s="35">
        <v>18201</v>
      </c>
      <c r="E78" s="35">
        <v>1721</v>
      </c>
      <c r="F78" s="22">
        <f t="shared" si="13"/>
        <v>4</v>
      </c>
      <c r="G78" s="29">
        <f t="shared" si="14"/>
        <v>1721000</v>
      </c>
      <c r="H78" s="30"/>
      <c r="I78" s="30"/>
      <c r="J78" s="47" t="s">
        <v>87</v>
      </c>
      <c r="K78" s="37" t="s">
        <v>1</v>
      </c>
      <c r="L78" s="85"/>
      <c r="M78" s="90"/>
      <c r="N78" s="90"/>
      <c r="O78" s="25"/>
      <c r="P78" s="25">
        <f t="shared" si="15"/>
        <v>0</v>
      </c>
      <c r="Q78" s="25">
        <f t="shared" si="16"/>
        <v>0</v>
      </c>
      <c r="R78" s="25">
        <f t="shared" si="17"/>
        <v>0</v>
      </c>
      <c r="S78" s="33"/>
      <c r="T78" s="9"/>
      <c r="U78" s="25">
        <f t="shared" si="18"/>
        <v>0</v>
      </c>
      <c r="V78" s="25">
        <f t="shared" si="19"/>
        <v>0</v>
      </c>
      <c r="W78" s="25">
        <f t="shared" si="20"/>
        <v>0</v>
      </c>
      <c r="X78" s="25">
        <f t="shared" si="21"/>
        <v>0</v>
      </c>
      <c r="Y78" s="25">
        <f t="shared" si="22"/>
        <v>0</v>
      </c>
    </row>
    <row r="79" spans="1:26" s="34" customFormat="1" ht="15.75" hidden="1" thickTop="1">
      <c r="A79" s="27"/>
      <c r="B79" s="27">
        <v>1</v>
      </c>
      <c r="C79" s="22">
        <f t="shared" si="12"/>
        <v>4</v>
      </c>
      <c r="D79" s="41">
        <v>1830</v>
      </c>
      <c r="E79" s="41">
        <v>173</v>
      </c>
      <c r="F79" s="22">
        <f t="shared" si="13"/>
        <v>3</v>
      </c>
      <c r="G79" s="29">
        <f t="shared" si="14"/>
        <v>1730000</v>
      </c>
      <c r="H79" s="30"/>
      <c r="I79" s="30"/>
      <c r="J79" s="42" t="s">
        <v>62</v>
      </c>
      <c r="K79" s="37"/>
      <c r="L79" s="85"/>
      <c r="M79" s="90"/>
      <c r="N79" s="90"/>
      <c r="O79" s="25"/>
      <c r="P79" s="25">
        <f t="shared" si="15"/>
        <v>0</v>
      </c>
      <c r="Q79" s="25">
        <f t="shared" si="16"/>
        <v>0</v>
      </c>
      <c r="R79" s="25">
        <f t="shared" si="17"/>
        <v>0</v>
      </c>
      <c r="S79" s="33"/>
      <c r="T79" s="9"/>
      <c r="U79" s="25">
        <f t="shared" si="18"/>
        <v>0</v>
      </c>
      <c r="V79" s="25">
        <f t="shared" si="19"/>
        <v>0</v>
      </c>
      <c r="W79" s="25">
        <f t="shared" si="20"/>
        <v>0</v>
      </c>
      <c r="X79" s="25">
        <f t="shared" si="21"/>
        <v>0</v>
      </c>
      <c r="Y79" s="25">
        <f t="shared" si="22"/>
        <v>0</v>
      </c>
    </row>
    <row r="80" spans="1:26" s="34" customFormat="1" ht="15.75" hidden="1" thickTop="1">
      <c r="A80" s="40"/>
      <c r="B80" s="27"/>
      <c r="C80" s="22">
        <f t="shared" si="12"/>
        <v>5</v>
      </c>
      <c r="D80" s="35">
        <v>18301</v>
      </c>
      <c r="E80" s="35">
        <v>1731</v>
      </c>
      <c r="F80" s="22">
        <f t="shared" si="13"/>
        <v>4</v>
      </c>
      <c r="G80" s="29">
        <f t="shared" si="14"/>
        <v>1731000</v>
      </c>
      <c r="H80" s="30"/>
      <c r="I80" s="30"/>
      <c r="J80" s="44" t="s">
        <v>88</v>
      </c>
      <c r="K80" s="37" t="s">
        <v>4</v>
      </c>
      <c r="L80" s="85"/>
      <c r="M80" s="90"/>
      <c r="N80" s="90"/>
      <c r="O80" s="25"/>
      <c r="P80" s="25">
        <f t="shared" si="15"/>
        <v>0</v>
      </c>
      <c r="Q80" s="25">
        <f t="shared" si="16"/>
        <v>0</v>
      </c>
      <c r="R80" s="25">
        <f t="shared" si="17"/>
        <v>0</v>
      </c>
      <c r="S80" s="33"/>
      <c r="T80" s="9"/>
      <c r="U80" s="25">
        <f t="shared" si="18"/>
        <v>0</v>
      </c>
      <c r="V80" s="25">
        <f t="shared" si="19"/>
        <v>0</v>
      </c>
      <c r="W80" s="25">
        <f t="shared" si="20"/>
        <v>0</v>
      </c>
      <c r="X80" s="25">
        <f t="shared" si="21"/>
        <v>0</v>
      </c>
      <c r="Y80" s="25">
        <f t="shared" si="22"/>
        <v>0</v>
      </c>
    </row>
    <row r="81" spans="1:26" s="34" customFormat="1" ht="15.75" hidden="1" thickTop="1">
      <c r="A81" s="27"/>
      <c r="B81" s="27"/>
      <c r="C81" s="22">
        <f t="shared" si="12"/>
        <v>5</v>
      </c>
      <c r="D81" s="35">
        <v>18302</v>
      </c>
      <c r="E81" s="35">
        <v>1732</v>
      </c>
      <c r="F81" s="22">
        <f t="shared" si="13"/>
        <v>4</v>
      </c>
      <c r="G81" s="29">
        <f t="shared" si="14"/>
        <v>1732000</v>
      </c>
      <c r="H81" s="30"/>
      <c r="I81" s="30"/>
      <c r="J81" s="44" t="s">
        <v>89</v>
      </c>
      <c r="K81" s="37" t="s">
        <v>4</v>
      </c>
      <c r="L81" s="85"/>
      <c r="M81" s="90"/>
      <c r="N81" s="90"/>
      <c r="O81" s="25"/>
      <c r="P81" s="25">
        <f t="shared" si="15"/>
        <v>0</v>
      </c>
      <c r="Q81" s="25">
        <f t="shared" si="16"/>
        <v>0</v>
      </c>
      <c r="R81" s="25">
        <f t="shared" si="17"/>
        <v>0</v>
      </c>
      <c r="S81" s="33"/>
      <c r="T81" s="9"/>
      <c r="U81" s="25">
        <f t="shared" si="18"/>
        <v>0</v>
      </c>
      <c r="V81" s="25">
        <f t="shared" si="19"/>
        <v>0</v>
      </c>
      <c r="W81" s="25">
        <f t="shared" si="20"/>
        <v>0</v>
      </c>
      <c r="X81" s="25">
        <f t="shared" si="21"/>
        <v>0</v>
      </c>
      <c r="Y81" s="25">
        <f t="shared" si="22"/>
        <v>0</v>
      </c>
      <c r="Z81" s="9"/>
    </row>
    <row r="82" spans="1:26" s="34" customFormat="1" ht="15.75" hidden="1" thickTop="1">
      <c r="A82" s="27"/>
      <c r="B82" s="27"/>
      <c r="C82" s="22">
        <f t="shared" si="12"/>
        <v>4</v>
      </c>
      <c r="D82" s="28">
        <v>1850</v>
      </c>
      <c r="E82" s="28">
        <v>174</v>
      </c>
      <c r="F82" s="22">
        <f t="shared" si="13"/>
        <v>3</v>
      </c>
      <c r="G82" s="29">
        <f t="shared" si="14"/>
        <v>1740000</v>
      </c>
      <c r="H82" s="30"/>
      <c r="I82" s="30"/>
      <c r="J82" s="42" t="s">
        <v>91</v>
      </c>
      <c r="K82" s="32"/>
      <c r="L82" s="88"/>
      <c r="M82" s="90"/>
      <c r="N82" s="90"/>
      <c r="O82" s="25"/>
      <c r="P82" s="25">
        <f t="shared" si="15"/>
        <v>0</v>
      </c>
      <c r="Q82" s="25">
        <f t="shared" si="16"/>
        <v>0</v>
      </c>
      <c r="R82" s="25">
        <f t="shared" si="17"/>
        <v>0</v>
      </c>
      <c r="S82" s="33"/>
      <c r="T82" s="9"/>
      <c r="U82" s="25">
        <f t="shared" si="18"/>
        <v>0</v>
      </c>
      <c r="V82" s="25">
        <f t="shared" si="19"/>
        <v>0</v>
      </c>
      <c r="W82" s="25">
        <f t="shared" si="20"/>
        <v>0</v>
      </c>
      <c r="X82" s="25">
        <f t="shared" si="21"/>
        <v>0</v>
      </c>
      <c r="Y82" s="25">
        <f t="shared" si="22"/>
        <v>0</v>
      </c>
    </row>
    <row r="83" spans="1:26" s="34" customFormat="1" ht="15.75" hidden="1" thickTop="1">
      <c r="A83" s="27"/>
      <c r="B83" s="27"/>
      <c r="C83" s="22">
        <f t="shared" si="12"/>
        <v>5</v>
      </c>
      <c r="D83" s="43">
        <v>18501</v>
      </c>
      <c r="E83" s="43">
        <v>1741</v>
      </c>
      <c r="F83" s="22">
        <f t="shared" si="13"/>
        <v>4</v>
      </c>
      <c r="G83" s="29">
        <f t="shared" si="14"/>
        <v>1741000</v>
      </c>
      <c r="H83" s="30"/>
      <c r="I83" s="30"/>
      <c r="J83" s="44" t="s">
        <v>92</v>
      </c>
      <c r="K83" s="37" t="s">
        <v>4</v>
      </c>
      <c r="L83" s="85"/>
      <c r="M83" s="90"/>
      <c r="N83" s="90"/>
      <c r="O83" s="25"/>
      <c r="P83" s="25">
        <f t="shared" si="15"/>
        <v>0</v>
      </c>
      <c r="Q83" s="25">
        <f t="shared" si="16"/>
        <v>0</v>
      </c>
      <c r="R83" s="25">
        <f t="shared" si="17"/>
        <v>0</v>
      </c>
      <c r="S83" s="33"/>
      <c r="T83" s="9"/>
      <c r="U83" s="25">
        <f t="shared" si="18"/>
        <v>0</v>
      </c>
      <c r="V83" s="25">
        <f t="shared" si="19"/>
        <v>0</v>
      </c>
      <c r="W83" s="25">
        <f t="shared" si="20"/>
        <v>0</v>
      </c>
      <c r="X83" s="25">
        <f t="shared" si="21"/>
        <v>0</v>
      </c>
      <c r="Y83" s="25">
        <f t="shared" si="22"/>
        <v>0</v>
      </c>
    </row>
    <row r="84" spans="1:26" s="34" customFormat="1" ht="15.75" hidden="1" thickTop="1">
      <c r="A84" s="40"/>
      <c r="B84" s="27"/>
      <c r="C84" s="22">
        <f t="shared" si="12"/>
        <v>5</v>
      </c>
      <c r="D84" s="35">
        <v>18502</v>
      </c>
      <c r="E84" s="35">
        <v>1742</v>
      </c>
      <c r="F84" s="22">
        <f t="shared" si="13"/>
        <v>4</v>
      </c>
      <c r="G84" s="29">
        <f t="shared" si="14"/>
        <v>1742000</v>
      </c>
      <c r="H84" s="30"/>
      <c r="I84" s="30"/>
      <c r="J84" s="44" t="s">
        <v>93</v>
      </c>
      <c r="K84" s="37" t="s">
        <v>4</v>
      </c>
      <c r="L84" s="85"/>
      <c r="M84" s="90"/>
      <c r="N84" s="90"/>
      <c r="O84" s="25"/>
      <c r="P84" s="25">
        <f t="shared" si="15"/>
        <v>0</v>
      </c>
      <c r="Q84" s="25">
        <f t="shared" si="16"/>
        <v>0</v>
      </c>
      <c r="R84" s="25">
        <f t="shared" si="17"/>
        <v>0</v>
      </c>
      <c r="S84" s="33"/>
      <c r="T84" s="9"/>
      <c r="U84" s="25">
        <f t="shared" si="18"/>
        <v>0</v>
      </c>
      <c r="V84" s="25">
        <f t="shared" si="19"/>
        <v>0</v>
      </c>
      <c r="W84" s="25">
        <f t="shared" si="20"/>
        <v>0</v>
      </c>
      <c r="X84" s="25">
        <f t="shared" si="21"/>
        <v>0</v>
      </c>
      <c r="Y84" s="25">
        <f t="shared" si="22"/>
        <v>0</v>
      </c>
    </row>
    <row r="85" spans="1:26" s="34" customFormat="1" ht="15.75" hidden="1" thickTop="1">
      <c r="A85" s="82"/>
      <c r="B85" s="82"/>
      <c r="C85" s="83">
        <f t="shared" si="12"/>
        <v>2</v>
      </c>
      <c r="D85" s="55">
        <v>20</v>
      </c>
      <c r="E85" s="55">
        <v>2</v>
      </c>
      <c r="F85" s="22">
        <f t="shared" si="13"/>
        <v>1</v>
      </c>
      <c r="G85" s="56">
        <f t="shared" si="14"/>
        <v>2000000</v>
      </c>
      <c r="H85" s="57"/>
      <c r="I85" s="57"/>
      <c r="J85" s="58" t="s">
        <v>96</v>
      </c>
      <c r="K85" s="59"/>
      <c r="L85" s="87"/>
      <c r="M85" s="71"/>
      <c r="N85" s="71"/>
      <c r="O85" s="71"/>
      <c r="P85" s="24">
        <f t="shared" si="15"/>
        <v>0</v>
      </c>
      <c r="Q85" s="24">
        <f t="shared" si="16"/>
        <v>0</v>
      </c>
      <c r="R85" s="24">
        <f t="shared" si="17"/>
        <v>0</v>
      </c>
      <c r="S85" s="60"/>
      <c r="T85" s="9"/>
      <c r="U85" s="25">
        <f t="shared" si="18"/>
        <v>0</v>
      </c>
      <c r="V85" s="25">
        <f t="shared" si="19"/>
        <v>0</v>
      </c>
      <c r="W85" s="25">
        <f t="shared" si="20"/>
        <v>0</v>
      </c>
      <c r="X85" s="25">
        <f t="shared" si="21"/>
        <v>0</v>
      </c>
      <c r="Y85" s="25">
        <f t="shared" si="22"/>
        <v>0</v>
      </c>
      <c r="Z85" s="9"/>
    </row>
    <row r="86" spans="1:26" s="9" customFormat="1" ht="15.75" hidden="1" thickTop="1">
      <c r="A86" s="26"/>
      <c r="B86" s="26"/>
      <c r="C86" s="54">
        <f t="shared" si="12"/>
        <v>4</v>
      </c>
      <c r="D86" s="61">
        <v>2100</v>
      </c>
      <c r="E86" s="61">
        <v>21</v>
      </c>
      <c r="F86" s="22">
        <f t="shared" si="13"/>
        <v>2</v>
      </c>
      <c r="G86" s="29">
        <f t="shared" si="14"/>
        <v>2100000</v>
      </c>
      <c r="H86" s="30"/>
      <c r="I86" s="30"/>
      <c r="J86" s="31" t="s">
        <v>109</v>
      </c>
      <c r="K86" s="32"/>
      <c r="L86" s="85"/>
      <c r="M86" s="90"/>
      <c r="N86" s="90"/>
      <c r="O86" s="25"/>
      <c r="P86" s="25">
        <f t="shared" si="15"/>
        <v>0</v>
      </c>
      <c r="Q86" s="25">
        <f t="shared" si="16"/>
        <v>0</v>
      </c>
      <c r="R86" s="25">
        <f t="shared" si="17"/>
        <v>0</v>
      </c>
      <c r="S86" s="33"/>
      <c r="U86" s="25">
        <f t="shared" si="18"/>
        <v>0</v>
      </c>
      <c r="V86" s="25">
        <f t="shared" si="19"/>
        <v>0</v>
      </c>
      <c r="W86" s="25">
        <f t="shared" si="20"/>
        <v>0</v>
      </c>
      <c r="X86" s="25">
        <f t="shared" si="21"/>
        <v>0</v>
      </c>
      <c r="Y86" s="25">
        <f t="shared" si="22"/>
        <v>0</v>
      </c>
    </row>
    <row r="87" spans="1:26" s="34" customFormat="1" ht="15.75" hidden="1" thickTop="1">
      <c r="A87" s="30"/>
      <c r="B87" s="30"/>
      <c r="C87" s="22">
        <f t="shared" si="12"/>
        <v>5</v>
      </c>
      <c r="D87" s="62">
        <v>21101</v>
      </c>
      <c r="E87" s="62">
        <v>211</v>
      </c>
      <c r="F87" s="22">
        <f t="shared" si="13"/>
        <v>3</v>
      </c>
      <c r="G87" s="29">
        <f t="shared" si="14"/>
        <v>2110000</v>
      </c>
      <c r="H87" s="30"/>
      <c r="I87" s="30"/>
      <c r="J87" s="39" t="s">
        <v>99</v>
      </c>
      <c r="K87" s="32" t="s">
        <v>4</v>
      </c>
      <c r="L87" s="85"/>
      <c r="M87" s="90"/>
      <c r="N87" s="90"/>
      <c r="O87" s="25"/>
      <c r="P87" s="25">
        <f t="shared" si="15"/>
        <v>0</v>
      </c>
      <c r="Q87" s="25">
        <f t="shared" si="16"/>
        <v>0</v>
      </c>
      <c r="R87" s="25">
        <f t="shared" si="17"/>
        <v>0</v>
      </c>
      <c r="S87" s="33"/>
      <c r="T87" s="9"/>
      <c r="U87" s="25">
        <f t="shared" si="18"/>
        <v>0</v>
      </c>
      <c r="V87" s="25">
        <f t="shared" si="19"/>
        <v>0</v>
      </c>
      <c r="W87" s="25">
        <f t="shared" si="20"/>
        <v>0</v>
      </c>
      <c r="X87" s="25">
        <f t="shared" si="21"/>
        <v>0</v>
      </c>
      <c r="Y87" s="25">
        <f t="shared" si="22"/>
        <v>0</v>
      </c>
      <c r="Z87" s="9"/>
    </row>
    <row r="88" spans="1:26" s="34" customFormat="1" ht="15.75" hidden="1" thickTop="1">
      <c r="A88" s="30">
        <v>1</v>
      </c>
      <c r="B88" s="30">
        <v>1</v>
      </c>
      <c r="C88" s="22">
        <f t="shared" si="12"/>
        <v>5</v>
      </c>
      <c r="D88" s="62">
        <v>21301</v>
      </c>
      <c r="E88" s="62">
        <v>212</v>
      </c>
      <c r="F88" s="22">
        <f t="shared" si="13"/>
        <v>3</v>
      </c>
      <c r="G88" s="29">
        <f t="shared" si="14"/>
        <v>2120000</v>
      </c>
      <c r="H88" s="30"/>
      <c r="I88" s="30"/>
      <c r="J88" s="36" t="s">
        <v>98</v>
      </c>
      <c r="K88" s="32" t="s">
        <v>226</v>
      </c>
      <c r="L88" s="85"/>
      <c r="M88" s="90"/>
      <c r="N88" s="90"/>
      <c r="O88" s="25"/>
      <c r="P88" s="25">
        <f t="shared" si="15"/>
        <v>0</v>
      </c>
      <c r="Q88" s="25">
        <f t="shared" si="16"/>
        <v>0</v>
      </c>
      <c r="R88" s="25">
        <f t="shared" si="17"/>
        <v>0</v>
      </c>
      <c r="S88" s="33"/>
      <c r="T88" s="9"/>
      <c r="U88" s="25">
        <f t="shared" si="18"/>
        <v>0</v>
      </c>
      <c r="V88" s="25">
        <f t="shared" si="19"/>
        <v>0</v>
      </c>
      <c r="W88" s="25">
        <f t="shared" si="20"/>
        <v>0</v>
      </c>
      <c r="X88" s="25">
        <f t="shared" si="21"/>
        <v>0</v>
      </c>
      <c r="Y88" s="25">
        <f t="shared" si="22"/>
        <v>0</v>
      </c>
      <c r="Z88" s="9"/>
    </row>
    <row r="89" spans="1:26" s="34" customFormat="1" ht="15.75" hidden="1" thickTop="1">
      <c r="A89" s="30">
        <v>1</v>
      </c>
      <c r="B89" s="30">
        <v>1</v>
      </c>
      <c r="C89" s="22">
        <f t="shared" si="12"/>
        <v>5</v>
      </c>
      <c r="D89" s="62">
        <v>21302</v>
      </c>
      <c r="E89" s="62">
        <v>213</v>
      </c>
      <c r="F89" s="22">
        <f t="shared" si="13"/>
        <v>3</v>
      </c>
      <c r="G89" s="29">
        <f t="shared" si="14"/>
        <v>2130000</v>
      </c>
      <c r="H89" s="30"/>
      <c r="I89" s="30"/>
      <c r="J89" s="36" t="s">
        <v>97</v>
      </c>
      <c r="K89" s="32" t="s">
        <v>226</v>
      </c>
      <c r="L89" s="85"/>
      <c r="M89" s="90"/>
      <c r="N89" s="90"/>
      <c r="O89" s="25"/>
      <c r="P89" s="25">
        <f t="shared" si="15"/>
        <v>0</v>
      </c>
      <c r="Q89" s="25">
        <f t="shared" si="16"/>
        <v>0</v>
      </c>
      <c r="R89" s="25">
        <f t="shared" si="17"/>
        <v>0</v>
      </c>
      <c r="S89" s="33"/>
      <c r="T89" s="9"/>
      <c r="U89" s="25">
        <f t="shared" si="18"/>
        <v>0</v>
      </c>
      <c r="V89" s="25">
        <f t="shared" si="19"/>
        <v>0</v>
      </c>
      <c r="W89" s="25">
        <f t="shared" si="20"/>
        <v>0</v>
      </c>
      <c r="X89" s="25">
        <f t="shared" si="21"/>
        <v>0</v>
      </c>
      <c r="Y89" s="25">
        <f t="shared" si="22"/>
        <v>0</v>
      </c>
      <c r="Z89" s="9"/>
    </row>
    <row r="90" spans="1:26" s="9" customFormat="1" ht="15.75" hidden="1" thickTop="1">
      <c r="A90" s="30">
        <v>1</v>
      </c>
      <c r="B90" s="30">
        <v>1</v>
      </c>
      <c r="C90" s="22">
        <f t="shared" si="12"/>
        <v>5</v>
      </c>
      <c r="D90" s="62">
        <v>21201</v>
      </c>
      <c r="E90" s="62">
        <v>214</v>
      </c>
      <c r="F90" s="22">
        <f t="shared" si="13"/>
        <v>3</v>
      </c>
      <c r="G90" s="29">
        <f t="shared" si="14"/>
        <v>2140000</v>
      </c>
      <c r="H90" s="30"/>
      <c r="I90" s="30"/>
      <c r="J90" s="36" t="s">
        <v>101</v>
      </c>
      <c r="K90" s="32" t="s">
        <v>227</v>
      </c>
      <c r="L90" s="85"/>
      <c r="M90" s="90"/>
      <c r="N90" s="90"/>
      <c r="O90" s="25"/>
      <c r="P90" s="25">
        <f t="shared" si="15"/>
        <v>0</v>
      </c>
      <c r="Q90" s="25">
        <f t="shared" si="16"/>
        <v>0</v>
      </c>
      <c r="R90" s="25">
        <f t="shared" si="17"/>
        <v>0</v>
      </c>
      <c r="S90" s="33"/>
      <c r="U90" s="25">
        <f t="shared" si="18"/>
        <v>0</v>
      </c>
      <c r="V90" s="25">
        <f t="shared" si="19"/>
        <v>0</v>
      </c>
      <c r="W90" s="25">
        <f t="shared" si="20"/>
        <v>0</v>
      </c>
      <c r="X90" s="25">
        <f t="shared" si="21"/>
        <v>0</v>
      </c>
      <c r="Y90" s="25">
        <f t="shared" si="22"/>
        <v>0</v>
      </c>
    </row>
    <row r="91" spans="1:26" s="9" customFormat="1" ht="15.75" hidden="1" thickTop="1">
      <c r="A91" s="30">
        <v>1</v>
      </c>
      <c r="B91" s="30">
        <v>1</v>
      </c>
      <c r="C91" s="22">
        <f t="shared" si="12"/>
        <v>4</v>
      </c>
      <c r="D91" s="61">
        <v>2200</v>
      </c>
      <c r="E91" s="61">
        <v>22</v>
      </c>
      <c r="F91" s="22">
        <f t="shared" si="13"/>
        <v>2</v>
      </c>
      <c r="G91" s="29">
        <f t="shared" si="14"/>
        <v>2200000</v>
      </c>
      <c r="H91" s="30"/>
      <c r="I91" s="30"/>
      <c r="J91" s="31" t="s">
        <v>100</v>
      </c>
      <c r="K91" s="32"/>
      <c r="L91" s="85"/>
      <c r="M91" s="90"/>
      <c r="N91" s="90"/>
      <c r="O91" s="25"/>
      <c r="P91" s="25">
        <f t="shared" si="15"/>
        <v>0</v>
      </c>
      <c r="Q91" s="25">
        <f t="shared" si="16"/>
        <v>0</v>
      </c>
      <c r="R91" s="25">
        <f t="shared" si="17"/>
        <v>0</v>
      </c>
      <c r="S91" s="33"/>
      <c r="U91" s="25">
        <f t="shared" si="18"/>
        <v>0</v>
      </c>
      <c r="V91" s="25">
        <f t="shared" si="19"/>
        <v>0</v>
      </c>
      <c r="W91" s="25">
        <f t="shared" si="20"/>
        <v>0</v>
      </c>
      <c r="X91" s="25">
        <f t="shared" si="21"/>
        <v>0</v>
      </c>
      <c r="Y91" s="25">
        <f t="shared" si="22"/>
        <v>0</v>
      </c>
    </row>
    <row r="92" spans="1:26" s="9" customFormat="1" ht="30.75" hidden="1" thickTop="1">
      <c r="A92" s="30"/>
      <c r="B92" s="30"/>
      <c r="C92" s="22">
        <f t="shared" si="12"/>
        <v>5</v>
      </c>
      <c r="D92" s="62">
        <v>22401</v>
      </c>
      <c r="E92" s="62">
        <v>221</v>
      </c>
      <c r="F92" s="22">
        <f t="shared" si="13"/>
        <v>3</v>
      </c>
      <c r="G92" s="29">
        <f t="shared" si="14"/>
        <v>2210000</v>
      </c>
      <c r="H92" s="30"/>
      <c r="I92" s="30"/>
      <c r="J92" s="36" t="s">
        <v>102</v>
      </c>
      <c r="K92" s="32" t="s">
        <v>225</v>
      </c>
      <c r="L92" s="85"/>
      <c r="M92" s="90"/>
      <c r="N92" s="90"/>
      <c r="O92" s="25"/>
      <c r="P92" s="25">
        <f t="shared" si="15"/>
        <v>0</v>
      </c>
      <c r="Q92" s="25">
        <f t="shared" si="16"/>
        <v>0</v>
      </c>
      <c r="R92" s="25">
        <f t="shared" si="17"/>
        <v>0</v>
      </c>
      <c r="S92" s="33"/>
      <c r="U92" s="25">
        <f t="shared" si="18"/>
        <v>0</v>
      </c>
      <c r="V92" s="25">
        <f t="shared" si="19"/>
        <v>0</v>
      </c>
      <c r="W92" s="25">
        <f t="shared" si="20"/>
        <v>0</v>
      </c>
      <c r="X92" s="25">
        <f t="shared" si="21"/>
        <v>0</v>
      </c>
      <c r="Y92" s="25">
        <f t="shared" si="22"/>
        <v>0</v>
      </c>
    </row>
    <row r="93" spans="1:26" s="9" customFormat="1" ht="30.75" hidden="1" thickTop="1">
      <c r="A93" s="30">
        <v>1</v>
      </c>
      <c r="B93" s="30">
        <v>1</v>
      </c>
      <c r="C93" s="22">
        <f t="shared" si="12"/>
        <v>5</v>
      </c>
      <c r="D93" s="62">
        <v>22402</v>
      </c>
      <c r="E93" s="62">
        <v>222</v>
      </c>
      <c r="F93" s="22">
        <f t="shared" si="13"/>
        <v>3</v>
      </c>
      <c r="G93" s="29">
        <f t="shared" si="14"/>
        <v>2220000</v>
      </c>
      <c r="H93" s="30"/>
      <c r="I93" s="30"/>
      <c r="J93" s="36" t="s">
        <v>103</v>
      </c>
      <c r="K93" s="32" t="s">
        <v>225</v>
      </c>
      <c r="L93" s="85"/>
      <c r="M93" s="90"/>
      <c r="N93" s="90"/>
      <c r="O93" s="25"/>
      <c r="P93" s="25">
        <f t="shared" si="15"/>
        <v>0</v>
      </c>
      <c r="Q93" s="25">
        <f t="shared" si="16"/>
        <v>0</v>
      </c>
      <c r="R93" s="25">
        <f t="shared" si="17"/>
        <v>0</v>
      </c>
      <c r="S93" s="33"/>
      <c r="U93" s="25">
        <f t="shared" si="18"/>
        <v>0</v>
      </c>
      <c r="V93" s="25">
        <f t="shared" si="19"/>
        <v>0</v>
      </c>
      <c r="W93" s="25">
        <f t="shared" si="20"/>
        <v>0</v>
      </c>
      <c r="X93" s="25">
        <f t="shared" si="21"/>
        <v>0</v>
      </c>
      <c r="Y93" s="25">
        <f t="shared" si="22"/>
        <v>0</v>
      </c>
    </row>
    <row r="94" spans="1:26" s="9" customFormat="1" ht="30.75" hidden="1" thickTop="1">
      <c r="A94" s="30">
        <v>1</v>
      </c>
      <c r="B94" s="30">
        <v>1</v>
      </c>
      <c r="C94" s="22">
        <f t="shared" si="12"/>
        <v>5</v>
      </c>
      <c r="D94" s="62">
        <v>22403</v>
      </c>
      <c r="E94" s="62">
        <v>223</v>
      </c>
      <c r="F94" s="22">
        <f t="shared" si="13"/>
        <v>3</v>
      </c>
      <c r="G94" s="29">
        <f t="shared" si="14"/>
        <v>2230000</v>
      </c>
      <c r="H94" s="30"/>
      <c r="I94" s="30"/>
      <c r="J94" s="36" t="s">
        <v>104</v>
      </c>
      <c r="K94" s="32" t="s">
        <v>225</v>
      </c>
      <c r="L94" s="85"/>
      <c r="M94" s="90"/>
      <c r="N94" s="90"/>
      <c r="O94" s="25"/>
      <c r="P94" s="25">
        <f t="shared" si="15"/>
        <v>0</v>
      </c>
      <c r="Q94" s="25">
        <f t="shared" si="16"/>
        <v>0</v>
      </c>
      <c r="R94" s="25">
        <f t="shared" si="17"/>
        <v>0</v>
      </c>
      <c r="S94" s="33"/>
      <c r="U94" s="25">
        <f t="shared" si="18"/>
        <v>0</v>
      </c>
      <c r="V94" s="25">
        <f t="shared" si="19"/>
        <v>0</v>
      </c>
      <c r="W94" s="25">
        <f t="shared" si="20"/>
        <v>0</v>
      </c>
      <c r="X94" s="25">
        <f t="shared" si="21"/>
        <v>0</v>
      </c>
      <c r="Y94" s="25">
        <f t="shared" si="22"/>
        <v>0</v>
      </c>
    </row>
    <row r="95" spans="1:26" s="9" customFormat="1" ht="30.75" hidden="1" thickTop="1">
      <c r="A95" s="30">
        <v>1</v>
      </c>
      <c r="B95" s="30">
        <v>1</v>
      </c>
      <c r="C95" s="22">
        <f t="shared" si="12"/>
        <v>5</v>
      </c>
      <c r="D95" s="62">
        <v>22701</v>
      </c>
      <c r="E95" s="62">
        <v>224</v>
      </c>
      <c r="F95" s="22">
        <f t="shared" si="13"/>
        <v>3</v>
      </c>
      <c r="G95" s="29">
        <f t="shared" si="14"/>
        <v>2240000</v>
      </c>
      <c r="H95" s="30"/>
      <c r="I95" s="30"/>
      <c r="J95" s="52" t="s">
        <v>106</v>
      </c>
      <c r="K95" s="32" t="s">
        <v>225</v>
      </c>
      <c r="L95" s="85"/>
      <c r="M95" s="90"/>
      <c r="N95" s="90"/>
      <c r="O95" s="25"/>
      <c r="P95" s="25">
        <f t="shared" si="15"/>
        <v>0</v>
      </c>
      <c r="Q95" s="25">
        <f t="shared" si="16"/>
        <v>0</v>
      </c>
      <c r="R95" s="25">
        <f t="shared" si="17"/>
        <v>0</v>
      </c>
      <c r="S95" s="33"/>
      <c r="U95" s="25">
        <f t="shared" si="18"/>
        <v>0</v>
      </c>
      <c r="V95" s="25">
        <f t="shared" si="19"/>
        <v>0</v>
      </c>
      <c r="W95" s="25">
        <f t="shared" si="20"/>
        <v>0</v>
      </c>
      <c r="X95" s="25">
        <f t="shared" si="21"/>
        <v>0</v>
      </c>
      <c r="Y95" s="25">
        <f t="shared" si="22"/>
        <v>0</v>
      </c>
    </row>
    <row r="96" spans="1:26" s="9" customFormat="1" ht="30.75" hidden="1" thickTop="1">
      <c r="A96" s="30">
        <v>1</v>
      </c>
      <c r="B96" s="30">
        <v>1</v>
      </c>
      <c r="C96" s="22">
        <f t="shared" si="12"/>
        <v>5</v>
      </c>
      <c r="D96" s="62">
        <v>22702</v>
      </c>
      <c r="E96" s="62">
        <v>225</v>
      </c>
      <c r="F96" s="22">
        <f t="shared" si="13"/>
        <v>3</v>
      </c>
      <c r="G96" s="29">
        <f t="shared" si="14"/>
        <v>2250000</v>
      </c>
      <c r="H96" s="30"/>
      <c r="I96" s="30"/>
      <c r="J96" s="52" t="s">
        <v>107</v>
      </c>
      <c r="K96" s="32" t="s">
        <v>225</v>
      </c>
      <c r="L96" s="85"/>
      <c r="M96" s="90"/>
      <c r="N96" s="90"/>
      <c r="O96" s="25"/>
      <c r="P96" s="25">
        <f t="shared" si="15"/>
        <v>0</v>
      </c>
      <c r="Q96" s="25">
        <f t="shared" si="16"/>
        <v>0</v>
      </c>
      <c r="R96" s="25">
        <f t="shared" si="17"/>
        <v>0</v>
      </c>
      <c r="S96" s="33"/>
      <c r="U96" s="25">
        <f t="shared" si="18"/>
        <v>0</v>
      </c>
      <c r="V96" s="25">
        <f t="shared" si="19"/>
        <v>0</v>
      </c>
      <c r="W96" s="25">
        <f t="shared" si="20"/>
        <v>0</v>
      </c>
      <c r="X96" s="25">
        <f t="shared" si="21"/>
        <v>0</v>
      </c>
      <c r="Y96" s="25">
        <f t="shared" si="22"/>
        <v>0</v>
      </c>
    </row>
    <row r="97" spans="1:26" s="9" customFormat="1" ht="15.75" hidden="1" thickTop="1">
      <c r="A97" s="30">
        <v>1</v>
      </c>
      <c r="B97" s="30">
        <v>1</v>
      </c>
      <c r="C97" s="22">
        <f t="shared" si="12"/>
        <v>5</v>
      </c>
      <c r="D97" s="62">
        <v>22703</v>
      </c>
      <c r="E97" s="62">
        <v>226</v>
      </c>
      <c r="F97" s="22">
        <f t="shared" si="13"/>
        <v>3</v>
      </c>
      <c r="G97" s="29">
        <f t="shared" si="14"/>
        <v>2260000</v>
      </c>
      <c r="H97" s="30"/>
      <c r="I97" s="30"/>
      <c r="J97" s="52" t="s">
        <v>108</v>
      </c>
      <c r="K97" s="32" t="s">
        <v>225</v>
      </c>
      <c r="L97" s="85"/>
      <c r="M97" s="90"/>
      <c r="N97" s="90"/>
      <c r="O97" s="25"/>
      <c r="P97" s="25">
        <f t="shared" si="15"/>
        <v>0</v>
      </c>
      <c r="Q97" s="25">
        <f t="shared" si="16"/>
        <v>0</v>
      </c>
      <c r="R97" s="25">
        <f t="shared" si="17"/>
        <v>0</v>
      </c>
      <c r="S97" s="33"/>
      <c r="U97" s="25">
        <f t="shared" si="18"/>
        <v>0</v>
      </c>
      <c r="V97" s="25">
        <f t="shared" si="19"/>
        <v>0</v>
      </c>
      <c r="W97" s="25">
        <f t="shared" si="20"/>
        <v>0</v>
      </c>
      <c r="X97" s="25">
        <f t="shared" si="21"/>
        <v>0</v>
      </c>
      <c r="Y97" s="25">
        <f t="shared" si="22"/>
        <v>0</v>
      </c>
    </row>
    <row r="98" spans="1:26" s="9" customFormat="1" ht="15.75" hidden="1" thickTop="1">
      <c r="A98" s="30">
        <v>1</v>
      </c>
      <c r="B98" s="30">
        <v>1</v>
      </c>
      <c r="C98" s="22">
        <f t="shared" si="12"/>
        <v>4</v>
      </c>
      <c r="D98" s="41">
        <v>2300</v>
      </c>
      <c r="E98" s="41">
        <v>23</v>
      </c>
      <c r="F98" s="22">
        <f t="shared" si="13"/>
        <v>2</v>
      </c>
      <c r="G98" s="29">
        <f t="shared" si="14"/>
        <v>2300000</v>
      </c>
      <c r="H98" s="30"/>
      <c r="I98" s="30"/>
      <c r="J98" s="31" t="s">
        <v>105</v>
      </c>
      <c r="K98" s="32"/>
      <c r="L98" s="88"/>
      <c r="M98" s="90"/>
      <c r="N98" s="90"/>
      <c r="O98" s="25"/>
      <c r="P98" s="25">
        <f t="shared" si="15"/>
        <v>0</v>
      </c>
      <c r="Q98" s="25">
        <f t="shared" si="16"/>
        <v>0</v>
      </c>
      <c r="R98" s="25">
        <f t="shared" si="17"/>
        <v>0</v>
      </c>
      <c r="S98" s="33"/>
      <c r="U98" s="25">
        <f t="shared" si="18"/>
        <v>0</v>
      </c>
      <c r="V98" s="25">
        <f t="shared" si="19"/>
        <v>0</v>
      </c>
      <c r="W98" s="25">
        <f t="shared" si="20"/>
        <v>0</v>
      </c>
      <c r="X98" s="25">
        <f t="shared" si="21"/>
        <v>0</v>
      </c>
      <c r="Y98" s="25">
        <f t="shared" si="22"/>
        <v>0</v>
      </c>
    </row>
    <row r="99" spans="1:26" s="9" customFormat="1" ht="15.75" hidden="1" thickTop="1">
      <c r="A99" s="30">
        <v>1</v>
      </c>
      <c r="B99" s="30">
        <v>1</v>
      </c>
      <c r="C99" s="22">
        <f t="shared" si="12"/>
        <v>5</v>
      </c>
      <c r="D99" s="62">
        <v>23101</v>
      </c>
      <c r="E99" s="62">
        <v>2301</v>
      </c>
      <c r="F99" s="22">
        <f t="shared" si="13"/>
        <v>4</v>
      </c>
      <c r="G99" s="29">
        <f t="shared" si="14"/>
        <v>2301000</v>
      </c>
      <c r="H99" s="30"/>
      <c r="I99" s="30"/>
      <c r="J99" s="39" t="s">
        <v>224</v>
      </c>
      <c r="K99" s="32" t="s">
        <v>227</v>
      </c>
      <c r="L99" s="85"/>
      <c r="M99" s="90"/>
      <c r="N99" s="90"/>
      <c r="O99" s="25"/>
      <c r="P99" s="25">
        <f t="shared" si="15"/>
        <v>0</v>
      </c>
      <c r="Q99" s="25">
        <f t="shared" si="16"/>
        <v>0</v>
      </c>
      <c r="R99" s="25">
        <f t="shared" si="17"/>
        <v>0</v>
      </c>
      <c r="S99" s="33"/>
      <c r="U99" s="25">
        <f t="shared" si="18"/>
        <v>0</v>
      </c>
      <c r="V99" s="25">
        <f t="shared" si="19"/>
        <v>0</v>
      </c>
      <c r="W99" s="25">
        <f t="shared" si="20"/>
        <v>0</v>
      </c>
      <c r="X99" s="25">
        <f t="shared" si="21"/>
        <v>0</v>
      </c>
      <c r="Y99" s="25">
        <f t="shared" si="22"/>
        <v>0</v>
      </c>
    </row>
    <row r="100" spans="1:26" s="9" customFormat="1" ht="15.75" hidden="1" thickTop="1">
      <c r="A100" s="30">
        <v>1</v>
      </c>
      <c r="B100" s="30">
        <v>1</v>
      </c>
      <c r="C100" s="22">
        <f t="shared" si="12"/>
        <v>5</v>
      </c>
      <c r="D100" s="62">
        <v>23601</v>
      </c>
      <c r="E100" s="62">
        <v>2302</v>
      </c>
      <c r="F100" s="22">
        <f t="shared" si="13"/>
        <v>4</v>
      </c>
      <c r="G100" s="29">
        <f t="shared" si="14"/>
        <v>2302000</v>
      </c>
      <c r="H100" s="30"/>
      <c r="I100" s="30"/>
      <c r="J100" s="36" t="s">
        <v>289</v>
      </c>
      <c r="K100" s="32" t="s">
        <v>225</v>
      </c>
      <c r="L100" s="88">
        <v>64.5</v>
      </c>
      <c r="M100" s="90"/>
      <c r="N100" s="90"/>
      <c r="O100" s="25"/>
      <c r="P100" s="25">
        <f t="shared" si="15"/>
        <v>0</v>
      </c>
      <c r="Q100" s="25">
        <f t="shared" si="16"/>
        <v>0</v>
      </c>
      <c r="R100" s="25">
        <f t="shared" si="17"/>
        <v>0</v>
      </c>
      <c r="S100" s="33" t="s">
        <v>295</v>
      </c>
      <c r="U100" s="25">
        <f t="shared" si="18"/>
        <v>0</v>
      </c>
      <c r="V100" s="25">
        <f t="shared" si="19"/>
        <v>0</v>
      </c>
      <c r="W100" s="25">
        <f t="shared" si="20"/>
        <v>0</v>
      </c>
      <c r="X100" s="25">
        <f t="shared" si="21"/>
        <v>0</v>
      </c>
      <c r="Y100" s="25">
        <f t="shared" si="22"/>
        <v>0</v>
      </c>
    </row>
    <row r="101" spans="1:26" s="9" customFormat="1" ht="15.75" hidden="1" thickTop="1">
      <c r="A101" s="30">
        <v>1</v>
      </c>
      <c r="B101" s="30">
        <v>1</v>
      </c>
      <c r="C101" s="22">
        <f t="shared" si="12"/>
        <v>5</v>
      </c>
      <c r="D101" s="62">
        <v>23602</v>
      </c>
      <c r="E101" s="62">
        <v>2303</v>
      </c>
      <c r="F101" s="22">
        <f t="shared" si="13"/>
        <v>4</v>
      </c>
      <c r="G101" s="29">
        <f t="shared" si="14"/>
        <v>2303000</v>
      </c>
      <c r="H101" s="30"/>
      <c r="I101" s="30" t="s">
        <v>279</v>
      </c>
      <c r="J101" s="36" t="s">
        <v>289</v>
      </c>
      <c r="K101" s="32" t="s">
        <v>225</v>
      </c>
      <c r="L101" s="88">
        <v>64.5</v>
      </c>
      <c r="M101" s="90"/>
      <c r="N101" s="90"/>
      <c r="O101" s="25"/>
      <c r="P101" s="25">
        <f t="shared" si="15"/>
        <v>0</v>
      </c>
      <c r="Q101" s="25">
        <f t="shared" si="16"/>
        <v>0</v>
      </c>
      <c r="R101" s="25">
        <f t="shared" si="17"/>
        <v>0</v>
      </c>
      <c r="S101" s="33" t="s">
        <v>259</v>
      </c>
      <c r="U101" s="25">
        <f t="shared" si="18"/>
        <v>0</v>
      </c>
      <c r="V101" s="25">
        <f t="shared" si="19"/>
        <v>0</v>
      </c>
      <c r="W101" s="25">
        <f t="shared" si="20"/>
        <v>0</v>
      </c>
      <c r="X101" s="25">
        <f t="shared" si="21"/>
        <v>0</v>
      </c>
      <c r="Y101" s="25">
        <f t="shared" si="22"/>
        <v>0</v>
      </c>
    </row>
    <row r="102" spans="1:26" s="9" customFormat="1" ht="15.75" hidden="1" thickTop="1">
      <c r="A102" s="30">
        <v>1</v>
      </c>
      <c r="B102" s="30">
        <v>1</v>
      </c>
      <c r="C102" s="22">
        <f t="shared" si="12"/>
        <v>5</v>
      </c>
      <c r="D102" s="62">
        <v>23603</v>
      </c>
      <c r="E102" s="62">
        <v>2304</v>
      </c>
      <c r="F102" s="22">
        <f t="shared" si="13"/>
        <v>4</v>
      </c>
      <c r="G102" s="29">
        <f t="shared" si="14"/>
        <v>2304000</v>
      </c>
      <c r="H102" s="30"/>
      <c r="I102" s="30" t="s">
        <v>279</v>
      </c>
      <c r="J102" s="36" t="s">
        <v>289</v>
      </c>
      <c r="K102" s="32" t="s">
        <v>225</v>
      </c>
      <c r="L102" s="88">
        <v>2.1</v>
      </c>
      <c r="M102" s="90"/>
      <c r="N102" s="90"/>
      <c r="O102" s="25"/>
      <c r="P102" s="25">
        <f t="shared" si="15"/>
        <v>0</v>
      </c>
      <c r="Q102" s="25">
        <f t="shared" si="16"/>
        <v>0</v>
      </c>
      <c r="R102" s="25">
        <f t="shared" si="17"/>
        <v>0</v>
      </c>
      <c r="S102" s="33" t="s">
        <v>296</v>
      </c>
      <c r="U102" s="25">
        <f t="shared" si="18"/>
        <v>0</v>
      </c>
      <c r="V102" s="25">
        <f t="shared" si="19"/>
        <v>0</v>
      </c>
      <c r="W102" s="25">
        <f t="shared" si="20"/>
        <v>0</v>
      </c>
      <c r="X102" s="25">
        <f t="shared" si="21"/>
        <v>0</v>
      </c>
      <c r="Y102" s="25">
        <f t="shared" si="22"/>
        <v>0</v>
      </c>
    </row>
    <row r="103" spans="1:26" s="9" customFormat="1" ht="15.75" hidden="1" thickTop="1">
      <c r="A103" s="30">
        <v>1</v>
      </c>
      <c r="B103" s="30">
        <v>1</v>
      </c>
      <c r="C103" s="22">
        <f t="shared" si="12"/>
        <v>5</v>
      </c>
      <c r="D103" s="62">
        <v>23201</v>
      </c>
      <c r="E103" s="62">
        <v>2305</v>
      </c>
      <c r="F103" s="22">
        <f t="shared" si="13"/>
        <v>4</v>
      </c>
      <c r="G103" s="29">
        <f t="shared" si="14"/>
        <v>2305000</v>
      </c>
      <c r="H103" s="30"/>
      <c r="I103" s="30"/>
      <c r="J103" s="36" t="s">
        <v>290</v>
      </c>
      <c r="K103" s="32" t="s">
        <v>225</v>
      </c>
      <c r="L103" s="88">
        <v>64.5</v>
      </c>
      <c r="M103" s="90"/>
      <c r="N103" s="90"/>
      <c r="O103" s="25"/>
      <c r="P103" s="25">
        <f t="shared" si="15"/>
        <v>0</v>
      </c>
      <c r="Q103" s="25">
        <f t="shared" si="16"/>
        <v>0</v>
      </c>
      <c r="R103" s="25">
        <f t="shared" si="17"/>
        <v>0</v>
      </c>
      <c r="S103" s="33" t="s">
        <v>295</v>
      </c>
      <c r="T103" s="34"/>
      <c r="U103" s="25">
        <f t="shared" si="18"/>
        <v>0</v>
      </c>
      <c r="V103" s="25">
        <f t="shared" si="19"/>
        <v>0</v>
      </c>
      <c r="W103" s="25">
        <f t="shared" si="20"/>
        <v>0</v>
      </c>
      <c r="X103" s="25">
        <f t="shared" si="21"/>
        <v>0</v>
      </c>
      <c r="Y103" s="25">
        <f t="shared" si="22"/>
        <v>0</v>
      </c>
    </row>
    <row r="104" spans="1:26" s="9" customFormat="1" ht="15.75" hidden="1" thickTop="1">
      <c r="A104" s="30">
        <v>1</v>
      </c>
      <c r="B104" s="30">
        <v>1</v>
      </c>
      <c r="C104" s="22">
        <f t="shared" si="12"/>
        <v>5</v>
      </c>
      <c r="D104" s="62">
        <v>23202</v>
      </c>
      <c r="E104" s="62">
        <v>2306</v>
      </c>
      <c r="F104" s="22">
        <f t="shared" si="13"/>
        <v>4</v>
      </c>
      <c r="G104" s="29">
        <f t="shared" si="14"/>
        <v>2306000</v>
      </c>
      <c r="H104" s="30"/>
      <c r="I104" s="30" t="s">
        <v>279</v>
      </c>
      <c r="J104" s="36" t="s">
        <v>290</v>
      </c>
      <c r="K104" s="32" t="s">
        <v>225</v>
      </c>
      <c r="L104" s="88">
        <v>64.5</v>
      </c>
      <c r="M104" s="90"/>
      <c r="N104" s="90"/>
      <c r="O104" s="25"/>
      <c r="P104" s="25">
        <f t="shared" si="15"/>
        <v>0</v>
      </c>
      <c r="Q104" s="25">
        <f t="shared" si="16"/>
        <v>0</v>
      </c>
      <c r="R104" s="25">
        <f t="shared" si="17"/>
        <v>0</v>
      </c>
      <c r="S104" s="33" t="s">
        <v>259</v>
      </c>
      <c r="T104" s="34"/>
      <c r="U104" s="25">
        <f t="shared" si="18"/>
        <v>0</v>
      </c>
      <c r="V104" s="25">
        <f t="shared" si="19"/>
        <v>0</v>
      </c>
      <c r="W104" s="25">
        <f t="shared" si="20"/>
        <v>0</v>
      </c>
      <c r="X104" s="25">
        <f t="shared" si="21"/>
        <v>0</v>
      </c>
      <c r="Y104" s="25">
        <f t="shared" si="22"/>
        <v>0</v>
      </c>
    </row>
    <row r="105" spans="1:26" s="9" customFormat="1" ht="15.75" hidden="1" thickTop="1">
      <c r="A105" s="30">
        <v>1</v>
      </c>
      <c r="B105" s="30">
        <v>1</v>
      </c>
      <c r="C105" s="22">
        <f t="shared" si="12"/>
        <v>5</v>
      </c>
      <c r="D105" s="62">
        <v>23203</v>
      </c>
      <c r="E105" s="62">
        <v>2307</v>
      </c>
      <c r="F105" s="22">
        <f t="shared" si="13"/>
        <v>4</v>
      </c>
      <c r="G105" s="29">
        <f t="shared" si="14"/>
        <v>2307000</v>
      </c>
      <c r="H105" s="30"/>
      <c r="I105" s="30" t="s">
        <v>279</v>
      </c>
      <c r="J105" s="36" t="s">
        <v>290</v>
      </c>
      <c r="K105" s="32" t="s">
        <v>225</v>
      </c>
      <c r="L105" s="88">
        <v>2.1</v>
      </c>
      <c r="M105" s="90"/>
      <c r="N105" s="90"/>
      <c r="O105" s="25"/>
      <c r="P105" s="25">
        <f t="shared" si="15"/>
        <v>0</v>
      </c>
      <c r="Q105" s="25">
        <f t="shared" si="16"/>
        <v>0</v>
      </c>
      <c r="R105" s="25">
        <f t="shared" si="17"/>
        <v>0</v>
      </c>
      <c r="S105" s="33" t="s">
        <v>296</v>
      </c>
      <c r="T105" s="34"/>
      <c r="U105" s="25">
        <f t="shared" si="18"/>
        <v>0</v>
      </c>
      <c r="V105" s="25">
        <f t="shared" si="19"/>
        <v>0</v>
      </c>
      <c r="W105" s="25">
        <f t="shared" si="20"/>
        <v>0</v>
      </c>
      <c r="X105" s="25">
        <f t="shared" si="21"/>
        <v>0</v>
      </c>
      <c r="Y105" s="25">
        <f t="shared" si="22"/>
        <v>0</v>
      </c>
    </row>
    <row r="106" spans="1:26" s="9" customFormat="1" ht="15.75" hidden="1" thickTop="1">
      <c r="A106" s="30">
        <v>1</v>
      </c>
      <c r="B106" s="30">
        <v>1</v>
      </c>
      <c r="C106" s="22">
        <f t="shared" si="12"/>
        <v>5</v>
      </c>
      <c r="D106" s="62">
        <v>23204</v>
      </c>
      <c r="E106" s="62">
        <v>2308</v>
      </c>
      <c r="F106" s="22">
        <f t="shared" si="13"/>
        <v>4</v>
      </c>
      <c r="G106" s="29">
        <f t="shared" si="14"/>
        <v>2308000</v>
      </c>
      <c r="H106" s="30"/>
      <c r="I106" s="30"/>
      <c r="J106" s="36" t="s">
        <v>291</v>
      </c>
      <c r="K106" s="32" t="s">
        <v>225</v>
      </c>
      <c r="L106" s="88">
        <v>64.5</v>
      </c>
      <c r="M106" s="90"/>
      <c r="N106" s="90"/>
      <c r="O106" s="25"/>
      <c r="P106" s="25">
        <f t="shared" si="15"/>
        <v>0</v>
      </c>
      <c r="Q106" s="25">
        <f t="shared" si="16"/>
        <v>0</v>
      </c>
      <c r="R106" s="25">
        <f t="shared" si="17"/>
        <v>0</v>
      </c>
      <c r="S106" s="33" t="s">
        <v>295</v>
      </c>
      <c r="T106" s="34"/>
      <c r="U106" s="25">
        <f t="shared" si="18"/>
        <v>0</v>
      </c>
      <c r="V106" s="25">
        <f t="shared" si="19"/>
        <v>0</v>
      </c>
      <c r="W106" s="25">
        <f t="shared" si="20"/>
        <v>0</v>
      </c>
      <c r="X106" s="25">
        <f t="shared" si="21"/>
        <v>0</v>
      </c>
      <c r="Y106" s="25">
        <f t="shared" si="22"/>
        <v>0</v>
      </c>
    </row>
    <row r="107" spans="1:26" s="9" customFormat="1" ht="15.75" hidden="1" thickTop="1">
      <c r="A107" s="30">
        <v>1</v>
      </c>
      <c r="B107" s="30">
        <v>1</v>
      </c>
      <c r="C107" s="22">
        <f t="shared" si="12"/>
        <v>5</v>
      </c>
      <c r="D107" s="62">
        <v>23205</v>
      </c>
      <c r="E107" s="62">
        <v>2309</v>
      </c>
      <c r="F107" s="22">
        <f t="shared" si="13"/>
        <v>4</v>
      </c>
      <c r="G107" s="29">
        <f t="shared" si="14"/>
        <v>2309000</v>
      </c>
      <c r="H107" s="30"/>
      <c r="I107" s="30" t="s">
        <v>279</v>
      </c>
      <c r="J107" s="36" t="s">
        <v>291</v>
      </c>
      <c r="K107" s="32" t="s">
        <v>225</v>
      </c>
      <c r="L107" s="88">
        <v>64.5</v>
      </c>
      <c r="M107" s="90"/>
      <c r="N107" s="90"/>
      <c r="O107" s="25"/>
      <c r="P107" s="25">
        <f t="shared" si="15"/>
        <v>0</v>
      </c>
      <c r="Q107" s="25">
        <f t="shared" si="16"/>
        <v>0</v>
      </c>
      <c r="R107" s="25">
        <f t="shared" si="17"/>
        <v>0</v>
      </c>
      <c r="S107" s="33" t="s">
        <v>259</v>
      </c>
      <c r="T107" s="34"/>
      <c r="U107" s="25">
        <f t="shared" si="18"/>
        <v>0</v>
      </c>
      <c r="V107" s="25">
        <f t="shared" si="19"/>
        <v>0</v>
      </c>
      <c r="W107" s="25">
        <f t="shared" si="20"/>
        <v>0</v>
      </c>
      <c r="X107" s="25">
        <f t="shared" si="21"/>
        <v>0</v>
      </c>
      <c r="Y107" s="25">
        <f t="shared" si="22"/>
        <v>0</v>
      </c>
    </row>
    <row r="108" spans="1:26" s="9" customFormat="1" ht="15.75" hidden="1" thickTop="1">
      <c r="A108" s="30">
        <v>1</v>
      </c>
      <c r="B108" s="30">
        <v>1</v>
      </c>
      <c r="C108" s="22">
        <f t="shared" si="12"/>
        <v>5</v>
      </c>
      <c r="D108" s="62">
        <v>23206</v>
      </c>
      <c r="E108" s="62">
        <v>2310</v>
      </c>
      <c r="F108" s="22">
        <f t="shared" si="13"/>
        <v>4</v>
      </c>
      <c r="G108" s="29">
        <f t="shared" si="14"/>
        <v>2310000</v>
      </c>
      <c r="H108" s="30"/>
      <c r="I108" s="30" t="s">
        <v>279</v>
      </c>
      <c r="J108" s="36" t="s">
        <v>291</v>
      </c>
      <c r="K108" s="32" t="s">
        <v>225</v>
      </c>
      <c r="L108" s="88">
        <v>2.1</v>
      </c>
      <c r="M108" s="90"/>
      <c r="N108" s="90"/>
      <c r="O108" s="25"/>
      <c r="P108" s="25">
        <f t="shared" si="15"/>
        <v>0</v>
      </c>
      <c r="Q108" s="25">
        <f t="shared" si="16"/>
        <v>0</v>
      </c>
      <c r="R108" s="25">
        <f t="shared" si="17"/>
        <v>0</v>
      </c>
      <c r="S108" s="33" t="s">
        <v>296</v>
      </c>
      <c r="T108" s="34"/>
      <c r="U108" s="25">
        <f t="shared" si="18"/>
        <v>0</v>
      </c>
      <c r="V108" s="25">
        <f t="shared" si="19"/>
        <v>0</v>
      </c>
      <c r="W108" s="25">
        <f t="shared" si="20"/>
        <v>0</v>
      </c>
      <c r="X108" s="25">
        <f t="shared" si="21"/>
        <v>0</v>
      </c>
      <c r="Y108" s="25">
        <f t="shared" si="22"/>
        <v>0</v>
      </c>
    </row>
    <row r="109" spans="1:26" s="9" customFormat="1" ht="15.75" hidden="1" thickTop="1">
      <c r="A109" s="30">
        <v>1</v>
      </c>
      <c r="B109" s="30">
        <v>1</v>
      </c>
      <c r="C109" s="22">
        <f t="shared" si="12"/>
        <v>5</v>
      </c>
      <c r="D109" s="62">
        <v>23604</v>
      </c>
      <c r="E109" s="62">
        <v>2311</v>
      </c>
      <c r="F109" s="22">
        <f t="shared" si="13"/>
        <v>4</v>
      </c>
      <c r="G109" s="29">
        <f t="shared" si="14"/>
        <v>2311000</v>
      </c>
      <c r="H109" s="30"/>
      <c r="I109" s="30"/>
      <c r="J109" s="36" t="s">
        <v>292</v>
      </c>
      <c r="K109" s="32" t="s">
        <v>225</v>
      </c>
      <c r="L109" s="88">
        <v>56.4</v>
      </c>
      <c r="M109" s="90"/>
      <c r="N109" s="90"/>
      <c r="O109" s="25"/>
      <c r="P109" s="25">
        <f t="shared" si="15"/>
        <v>0</v>
      </c>
      <c r="Q109" s="25">
        <f t="shared" si="16"/>
        <v>0</v>
      </c>
      <c r="R109" s="25">
        <f t="shared" si="17"/>
        <v>0</v>
      </c>
      <c r="S109" s="33" t="s">
        <v>295</v>
      </c>
      <c r="U109" s="25">
        <f t="shared" si="18"/>
        <v>0</v>
      </c>
      <c r="V109" s="25">
        <f t="shared" si="19"/>
        <v>0</v>
      </c>
      <c r="W109" s="25">
        <f t="shared" si="20"/>
        <v>0</v>
      </c>
      <c r="X109" s="25">
        <f t="shared" si="21"/>
        <v>0</v>
      </c>
      <c r="Y109" s="25">
        <f t="shared" si="22"/>
        <v>0</v>
      </c>
    </row>
    <row r="110" spans="1:26" s="9" customFormat="1" ht="15.75" hidden="1" thickTop="1">
      <c r="A110" s="30">
        <v>1</v>
      </c>
      <c r="B110" s="30">
        <v>1</v>
      </c>
      <c r="C110" s="22">
        <f t="shared" si="12"/>
        <v>5</v>
      </c>
      <c r="D110" s="62">
        <v>23605</v>
      </c>
      <c r="E110" s="62">
        <v>2312</v>
      </c>
      <c r="F110" s="22">
        <f t="shared" si="13"/>
        <v>4</v>
      </c>
      <c r="G110" s="29">
        <f t="shared" si="14"/>
        <v>2312000</v>
      </c>
      <c r="H110" s="30"/>
      <c r="I110" s="30" t="s">
        <v>279</v>
      </c>
      <c r="J110" s="36" t="s">
        <v>292</v>
      </c>
      <c r="K110" s="32" t="s">
        <v>225</v>
      </c>
      <c r="L110" s="88">
        <v>56.4</v>
      </c>
      <c r="M110" s="90"/>
      <c r="N110" s="90"/>
      <c r="O110" s="25"/>
      <c r="P110" s="25">
        <f t="shared" si="15"/>
        <v>0</v>
      </c>
      <c r="Q110" s="25">
        <f t="shared" si="16"/>
        <v>0</v>
      </c>
      <c r="R110" s="25">
        <f t="shared" si="17"/>
        <v>0</v>
      </c>
      <c r="S110" s="33" t="s">
        <v>259</v>
      </c>
      <c r="U110" s="25">
        <f t="shared" si="18"/>
        <v>0</v>
      </c>
      <c r="V110" s="25">
        <f t="shared" si="19"/>
        <v>0</v>
      </c>
      <c r="W110" s="25">
        <f t="shared" si="20"/>
        <v>0</v>
      </c>
      <c r="X110" s="25">
        <f t="shared" si="21"/>
        <v>0</v>
      </c>
      <c r="Y110" s="25">
        <f t="shared" si="22"/>
        <v>0</v>
      </c>
    </row>
    <row r="111" spans="1:26" s="9" customFormat="1" ht="15.75" hidden="1" thickTop="1">
      <c r="A111" s="30">
        <v>1</v>
      </c>
      <c r="B111" s="30">
        <v>1</v>
      </c>
      <c r="C111" s="22">
        <f t="shared" si="12"/>
        <v>5</v>
      </c>
      <c r="D111" s="62">
        <v>23207</v>
      </c>
      <c r="E111" s="62">
        <v>2313</v>
      </c>
      <c r="F111" s="22">
        <f t="shared" si="13"/>
        <v>4</v>
      </c>
      <c r="G111" s="29">
        <f t="shared" si="14"/>
        <v>2313000</v>
      </c>
      <c r="H111" s="30"/>
      <c r="I111" s="30"/>
      <c r="J111" s="36" t="s">
        <v>293</v>
      </c>
      <c r="K111" s="32" t="s">
        <v>225</v>
      </c>
      <c r="L111" s="88">
        <v>56.4</v>
      </c>
      <c r="M111" s="90"/>
      <c r="N111" s="90"/>
      <c r="O111" s="25"/>
      <c r="P111" s="25">
        <f t="shared" si="15"/>
        <v>0</v>
      </c>
      <c r="Q111" s="25">
        <f t="shared" si="16"/>
        <v>0</v>
      </c>
      <c r="R111" s="25">
        <f t="shared" si="17"/>
        <v>0</v>
      </c>
      <c r="S111" s="33" t="s">
        <v>295</v>
      </c>
      <c r="U111" s="25">
        <f t="shared" si="18"/>
        <v>0</v>
      </c>
      <c r="V111" s="25">
        <f t="shared" si="19"/>
        <v>0</v>
      </c>
      <c r="W111" s="25">
        <f t="shared" si="20"/>
        <v>0</v>
      </c>
      <c r="X111" s="25">
        <f t="shared" si="21"/>
        <v>0</v>
      </c>
      <c r="Y111" s="25">
        <f t="shared" si="22"/>
        <v>0</v>
      </c>
      <c r="Z111" s="34"/>
    </row>
    <row r="112" spans="1:26" s="9" customFormat="1" ht="15.75" hidden="1" thickTop="1">
      <c r="A112" s="30">
        <v>1</v>
      </c>
      <c r="B112" s="30">
        <v>1</v>
      </c>
      <c r="C112" s="22">
        <f t="shared" si="12"/>
        <v>5</v>
      </c>
      <c r="D112" s="62">
        <v>23208</v>
      </c>
      <c r="E112" s="62">
        <v>2314</v>
      </c>
      <c r="F112" s="22">
        <f t="shared" si="13"/>
        <v>4</v>
      </c>
      <c r="G112" s="29">
        <f t="shared" si="14"/>
        <v>2314000</v>
      </c>
      <c r="H112" s="30"/>
      <c r="I112" s="30" t="s">
        <v>279</v>
      </c>
      <c r="J112" s="36" t="s">
        <v>293</v>
      </c>
      <c r="K112" s="32" t="s">
        <v>225</v>
      </c>
      <c r="L112" s="85">
        <v>56.4</v>
      </c>
      <c r="M112" s="90"/>
      <c r="N112" s="90"/>
      <c r="O112" s="25"/>
      <c r="P112" s="25">
        <f t="shared" si="15"/>
        <v>0</v>
      </c>
      <c r="Q112" s="25">
        <f t="shared" si="16"/>
        <v>0</v>
      </c>
      <c r="R112" s="25">
        <f t="shared" si="17"/>
        <v>0</v>
      </c>
      <c r="S112" s="33" t="s">
        <v>259</v>
      </c>
      <c r="U112" s="25">
        <f t="shared" si="18"/>
        <v>0</v>
      </c>
      <c r="V112" s="25">
        <f t="shared" si="19"/>
        <v>0</v>
      </c>
      <c r="W112" s="25">
        <f t="shared" si="20"/>
        <v>0</v>
      </c>
      <c r="X112" s="25">
        <f t="shared" si="21"/>
        <v>0</v>
      </c>
      <c r="Y112" s="25">
        <f t="shared" si="22"/>
        <v>0</v>
      </c>
      <c r="Z112" s="34"/>
    </row>
    <row r="113" spans="1:26" s="9" customFormat="1" ht="15.75" hidden="1" thickTop="1">
      <c r="A113" s="30">
        <v>1</v>
      </c>
      <c r="B113" s="30">
        <v>1</v>
      </c>
      <c r="C113" s="22">
        <f t="shared" si="12"/>
        <v>5</v>
      </c>
      <c r="D113" s="62">
        <v>23209</v>
      </c>
      <c r="E113" s="62">
        <v>2315</v>
      </c>
      <c r="F113" s="22">
        <f t="shared" si="13"/>
        <v>4</v>
      </c>
      <c r="G113" s="29">
        <f t="shared" si="14"/>
        <v>2315000</v>
      </c>
      <c r="H113" s="30"/>
      <c r="I113" s="30"/>
      <c r="J113" s="36" t="s">
        <v>294</v>
      </c>
      <c r="K113" s="32" t="s">
        <v>225</v>
      </c>
      <c r="L113" s="88">
        <v>56.4</v>
      </c>
      <c r="M113" s="90"/>
      <c r="N113" s="90"/>
      <c r="O113" s="25"/>
      <c r="P113" s="25">
        <f t="shared" si="15"/>
        <v>0</v>
      </c>
      <c r="Q113" s="25">
        <f t="shared" si="16"/>
        <v>0</v>
      </c>
      <c r="R113" s="25">
        <f t="shared" si="17"/>
        <v>0</v>
      </c>
      <c r="S113" s="33" t="s">
        <v>295</v>
      </c>
      <c r="U113" s="25">
        <f t="shared" si="18"/>
        <v>0</v>
      </c>
      <c r="V113" s="25">
        <f t="shared" si="19"/>
        <v>0</v>
      </c>
      <c r="W113" s="25">
        <f t="shared" si="20"/>
        <v>0</v>
      </c>
      <c r="X113" s="25">
        <f t="shared" si="21"/>
        <v>0</v>
      </c>
      <c r="Y113" s="25">
        <f t="shared" si="22"/>
        <v>0</v>
      </c>
    </row>
    <row r="114" spans="1:26" s="9" customFormat="1" ht="15.75" hidden="1" thickTop="1">
      <c r="A114" s="30">
        <v>1</v>
      </c>
      <c r="B114" s="30">
        <v>1</v>
      </c>
      <c r="C114" s="22">
        <f t="shared" si="12"/>
        <v>5</v>
      </c>
      <c r="D114" s="62">
        <v>23210</v>
      </c>
      <c r="E114" s="62">
        <v>2316</v>
      </c>
      <c r="F114" s="22">
        <f t="shared" si="13"/>
        <v>4</v>
      </c>
      <c r="G114" s="29">
        <f t="shared" si="14"/>
        <v>2316000</v>
      </c>
      <c r="H114" s="30"/>
      <c r="I114" s="30" t="s">
        <v>279</v>
      </c>
      <c r="J114" s="36" t="s">
        <v>294</v>
      </c>
      <c r="K114" s="32" t="s">
        <v>225</v>
      </c>
      <c r="L114" s="85">
        <v>56.4</v>
      </c>
      <c r="M114" s="90"/>
      <c r="N114" s="90"/>
      <c r="O114" s="25"/>
      <c r="P114" s="25">
        <f t="shared" si="15"/>
        <v>0</v>
      </c>
      <c r="Q114" s="25">
        <f t="shared" si="16"/>
        <v>0</v>
      </c>
      <c r="R114" s="25">
        <f t="shared" si="17"/>
        <v>0</v>
      </c>
      <c r="S114" s="33" t="s">
        <v>259</v>
      </c>
      <c r="U114" s="25">
        <f t="shared" si="18"/>
        <v>0</v>
      </c>
      <c r="V114" s="25">
        <f t="shared" si="19"/>
        <v>0</v>
      </c>
      <c r="W114" s="25">
        <f t="shared" si="20"/>
        <v>0</v>
      </c>
      <c r="X114" s="25">
        <f t="shared" si="21"/>
        <v>0</v>
      </c>
      <c r="Y114" s="25">
        <f t="shared" si="22"/>
        <v>0</v>
      </c>
    </row>
    <row r="115" spans="1:26" s="9" customFormat="1" ht="15.75" hidden="1" thickTop="1">
      <c r="A115" s="30"/>
      <c r="B115" s="30"/>
      <c r="C115" s="22">
        <f t="shared" si="12"/>
        <v>2</v>
      </c>
      <c r="D115" s="55">
        <v>30</v>
      </c>
      <c r="E115" s="55">
        <v>3</v>
      </c>
      <c r="F115" s="22">
        <f t="shared" si="13"/>
        <v>1</v>
      </c>
      <c r="G115" s="56">
        <f t="shared" si="14"/>
        <v>3000000</v>
      </c>
      <c r="H115" s="57"/>
      <c r="I115" s="57"/>
      <c r="J115" s="58" t="s">
        <v>110</v>
      </c>
      <c r="K115" s="59"/>
      <c r="L115" s="87"/>
      <c r="M115" s="71"/>
      <c r="N115" s="71"/>
      <c r="O115" s="71"/>
      <c r="P115" s="24">
        <f t="shared" si="15"/>
        <v>0</v>
      </c>
      <c r="Q115" s="24">
        <f t="shared" si="16"/>
        <v>0</v>
      </c>
      <c r="R115" s="24">
        <f t="shared" si="17"/>
        <v>0</v>
      </c>
      <c r="S115" s="60"/>
      <c r="U115" s="25">
        <f t="shared" si="18"/>
        <v>0</v>
      </c>
      <c r="V115" s="25">
        <f t="shared" si="19"/>
        <v>0</v>
      </c>
      <c r="W115" s="25">
        <f t="shared" si="20"/>
        <v>0</v>
      </c>
      <c r="X115" s="25">
        <f t="shared" si="21"/>
        <v>0</v>
      </c>
      <c r="Y115" s="25">
        <f t="shared" si="22"/>
        <v>0</v>
      </c>
    </row>
    <row r="116" spans="1:26" s="34" customFormat="1" ht="15.75" hidden="1" thickTop="1">
      <c r="A116" s="26"/>
      <c r="B116" s="26"/>
      <c r="C116" s="54">
        <f t="shared" si="12"/>
        <v>4</v>
      </c>
      <c r="D116" s="41">
        <v>3200</v>
      </c>
      <c r="E116" s="41">
        <v>31</v>
      </c>
      <c r="F116" s="22">
        <f t="shared" si="13"/>
        <v>2</v>
      </c>
      <c r="G116" s="29">
        <f t="shared" si="14"/>
        <v>3100000</v>
      </c>
      <c r="H116" s="30"/>
      <c r="I116" s="30"/>
      <c r="J116" s="31" t="s">
        <v>111</v>
      </c>
      <c r="K116" s="32"/>
      <c r="L116" s="85"/>
      <c r="M116" s="90"/>
      <c r="N116" s="90"/>
      <c r="O116" s="25"/>
      <c r="P116" s="25">
        <f t="shared" si="15"/>
        <v>0</v>
      </c>
      <c r="Q116" s="25">
        <f t="shared" si="16"/>
        <v>0</v>
      </c>
      <c r="R116" s="25">
        <f t="shared" si="17"/>
        <v>0</v>
      </c>
      <c r="S116" s="33"/>
      <c r="T116" s="9"/>
      <c r="U116" s="25">
        <f t="shared" si="18"/>
        <v>0</v>
      </c>
      <c r="V116" s="25">
        <f t="shared" si="19"/>
        <v>0</v>
      </c>
      <c r="W116" s="25">
        <f t="shared" si="20"/>
        <v>0</v>
      </c>
      <c r="X116" s="25">
        <f t="shared" si="21"/>
        <v>0</v>
      </c>
      <c r="Y116" s="25">
        <f t="shared" si="22"/>
        <v>0</v>
      </c>
      <c r="Z116" s="9"/>
    </row>
    <row r="117" spans="1:26" s="34" customFormat="1" ht="15.75" hidden="1" thickTop="1">
      <c r="A117" s="30"/>
      <c r="B117" s="30"/>
      <c r="C117" s="22">
        <f t="shared" si="12"/>
        <v>4</v>
      </c>
      <c r="D117" s="28">
        <v>3240</v>
      </c>
      <c r="E117" s="28">
        <v>311</v>
      </c>
      <c r="F117" s="22">
        <f t="shared" si="13"/>
        <v>3</v>
      </c>
      <c r="G117" s="29">
        <f t="shared" si="14"/>
        <v>3110000</v>
      </c>
      <c r="H117" s="30"/>
      <c r="I117" s="30"/>
      <c r="J117" s="42" t="s">
        <v>112</v>
      </c>
      <c r="K117" s="32"/>
      <c r="L117" s="88"/>
      <c r="M117" s="90"/>
      <c r="N117" s="90"/>
      <c r="O117" s="25"/>
      <c r="P117" s="25">
        <f t="shared" si="15"/>
        <v>0</v>
      </c>
      <c r="Q117" s="25">
        <f t="shared" si="16"/>
        <v>0</v>
      </c>
      <c r="R117" s="25">
        <f t="shared" si="17"/>
        <v>0</v>
      </c>
      <c r="S117" s="33"/>
      <c r="T117" s="9"/>
      <c r="U117" s="25">
        <f t="shared" si="18"/>
        <v>0</v>
      </c>
      <c r="V117" s="25">
        <f t="shared" si="19"/>
        <v>0</v>
      </c>
      <c r="W117" s="25">
        <f t="shared" si="20"/>
        <v>0</v>
      </c>
      <c r="X117" s="25">
        <f t="shared" si="21"/>
        <v>0</v>
      </c>
      <c r="Y117" s="25">
        <f t="shared" si="22"/>
        <v>0</v>
      </c>
      <c r="Z117" s="9"/>
    </row>
    <row r="118" spans="1:26" s="9" customFormat="1" ht="30.75" hidden="1" thickTop="1">
      <c r="A118" s="30"/>
      <c r="B118" s="30"/>
      <c r="C118" s="22">
        <f t="shared" si="12"/>
        <v>5</v>
      </c>
      <c r="D118" s="62">
        <v>32401</v>
      </c>
      <c r="E118" s="62">
        <v>3111</v>
      </c>
      <c r="F118" s="22">
        <f t="shared" si="13"/>
        <v>4</v>
      </c>
      <c r="G118" s="29">
        <f t="shared" si="14"/>
        <v>3111000</v>
      </c>
      <c r="H118" s="30"/>
      <c r="I118" s="30"/>
      <c r="J118" s="44" t="s">
        <v>113</v>
      </c>
      <c r="K118" s="32" t="s">
        <v>225</v>
      </c>
      <c r="L118" s="88"/>
      <c r="M118" s="90"/>
      <c r="N118" s="90"/>
      <c r="O118" s="25"/>
      <c r="P118" s="25">
        <f t="shared" si="15"/>
        <v>0</v>
      </c>
      <c r="Q118" s="25">
        <f t="shared" si="16"/>
        <v>0</v>
      </c>
      <c r="R118" s="25">
        <f t="shared" si="17"/>
        <v>0</v>
      </c>
      <c r="S118" s="33"/>
      <c r="U118" s="25">
        <f t="shared" si="18"/>
        <v>0</v>
      </c>
      <c r="V118" s="25">
        <f t="shared" si="19"/>
        <v>0</v>
      </c>
      <c r="W118" s="25">
        <f t="shared" si="20"/>
        <v>0</v>
      </c>
      <c r="X118" s="25">
        <f t="shared" si="21"/>
        <v>0</v>
      </c>
      <c r="Y118" s="25">
        <f t="shared" si="22"/>
        <v>0</v>
      </c>
    </row>
    <row r="119" spans="1:26" s="9" customFormat="1" ht="30.75" hidden="1" thickTop="1">
      <c r="A119" s="30">
        <v>1</v>
      </c>
      <c r="B119" s="30">
        <v>1</v>
      </c>
      <c r="C119" s="22">
        <f t="shared" si="12"/>
        <v>5</v>
      </c>
      <c r="D119" s="62">
        <v>32402</v>
      </c>
      <c r="E119" s="62">
        <v>3112</v>
      </c>
      <c r="F119" s="22">
        <f t="shared" si="13"/>
        <v>4</v>
      </c>
      <c r="G119" s="29">
        <f t="shared" si="14"/>
        <v>3112000</v>
      </c>
      <c r="H119" s="30"/>
      <c r="I119" s="30"/>
      <c r="J119" s="44" t="s">
        <v>114</v>
      </c>
      <c r="K119" s="32" t="s">
        <v>225</v>
      </c>
      <c r="L119" s="85"/>
      <c r="M119" s="90"/>
      <c r="N119" s="90"/>
      <c r="O119" s="25"/>
      <c r="P119" s="25">
        <f t="shared" si="15"/>
        <v>0</v>
      </c>
      <c r="Q119" s="25">
        <f t="shared" si="16"/>
        <v>0</v>
      </c>
      <c r="R119" s="25">
        <f t="shared" si="17"/>
        <v>0</v>
      </c>
      <c r="S119" s="33"/>
      <c r="U119" s="25">
        <f t="shared" si="18"/>
        <v>0</v>
      </c>
      <c r="V119" s="25">
        <f t="shared" si="19"/>
        <v>0</v>
      </c>
      <c r="W119" s="25">
        <f t="shared" si="20"/>
        <v>0</v>
      </c>
      <c r="X119" s="25">
        <f t="shared" si="21"/>
        <v>0</v>
      </c>
      <c r="Y119" s="25">
        <f t="shared" si="22"/>
        <v>0</v>
      </c>
    </row>
    <row r="120" spans="1:26" s="9" customFormat="1" ht="30.75" hidden="1" thickTop="1">
      <c r="A120" s="30">
        <v>1</v>
      </c>
      <c r="B120" s="30">
        <v>1</v>
      </c>
      <c r="C120" s="22">
        <f t="shared" si="12"/>
        <v>5</v>
      </c>
      <c r="D120" s="62">
        <v>32403</v>
      </c>
      <c r="E120" s="62">
        <v>3113</v>
      </c>
      <c r="F120" s="22">
        <f t="shared" si="13"/>
        <v>4</v>
      </c>
      <c r="G120" s="29">
        <f t="shared" si="14"/>
        <v>3113000</v>
      </c>
      <c r="H120" s="30"/>
      <c r="I120" s="30"/>
      <c r="J120" s="44" t="s">
        <v>104</v>
      </c>
      <c r="K120" s="32" t="s">
        <v>225</v>
      </c>
      <c r="L120" s="85"/>
      <c r="M120" s="90"/>
      <c r="N120" s="90"/>
      <c r="O120" s="25"/>
      <c r="P120" s="25">
        <f t="shared" si="15"/>
        <v>0</v>
      </c>
      <c r="Q120" s="25">
        <f t="shared" si="16"/>
        <v>0</v>
      </c>
      <c r="R120" s="25">
        <f t="shared" si="17"/>
        <v>0</v>
      </c>
      <c r="S120" s="33"/>
      <c r="U120" s="25">
        <f t="shared" si="18"/>
        <v>0</v>
      </c>
      <c r="V120" s="25">
        <f t="shared" si="19"/>
        <v>0</v>
      </c>
      <c r="W120" s="25">
        <f t="shared" si="20"/>
        <v>0</v>
      </c>
      <c r="X120" s="25">
        <f t="shared" si="21"/>
        <v>0</v>
      </c>
      <c r="Y120" s="25">
        <f t="shared" si="22"/>
        <v>0</v>
      </c>
    </row>
    <row r="121" spans="1:26" s="9" customFormat="1" ht="15.75" hidden="1" thickTop="1">
      <c r="A121" s="30">
        <v>1</v>
      </c>
      <c r="B121" s="30">
        <v>1</v>
      </c>
      <c r="C121" s="22">
        <f t="shared" si="12"/>
        <v>5</v>
      </c>
      <c r="D121" s="62">
        <v>32404</v>
      </c>
      <c r="E121" s="62">
        <v>3114</v>
      </c>
      <c r="F121" s="22">
        <f t="shared" si="13"/>
        <v>4</v>
      </c>
      <c r="G121" s="29">
        <f t="shared" si="14"/>
        <v>3114000</v>
      </c>
      <c r="H121" s="30"/>
      <c r="I121" s="30"/>
      <c r="J121" s="44" t="s">
        <v>233</v>
      </c>
      <c r="K121" s="32" t="s">
        <v>225</v>
      </c>
      <c r="L121" s="85"/>
      <c r="M121" s="90"/>
      <c r="N121" s="90"/>
      <c r="O121" s="25"/>
      <c r="P121" s="25">
        <f t="shared" si="15"/>
        <v>0</v>
      </c>
      <c r="Q121" s="25">
        <f t="shared" si="16"/>
        <v>0</v>
      </c>
      <c r="R121" s="25">
        <f t="shared" si="17"/>
        <v>0</v>
      </c>
      <c r="S121" s="33"/>
      <c r="U121" s="25">
        <f t="shared" si="18"/>
        <v>0</v>
      </c>
      <c r="V121" s="25">
        <f t="shared" si="19"/>
        <v>0</v>
      </c>
      <c r="W121" s="25">
        <f t="shared" si="20"/>
        <v>0</v>
      </c>
      <c r="X121" s="25">
        <f t="shared" si="21"/>
        <v>0</v>
      </c>
      <c r="Y121" s="25">
        <f t="shared" si="22"/>
        <v>0</v>
      </c>
    </row>
    <row r="122" spans="1:26" s="9" customFormat="1" ht="15.75" hidden="1" thickTop="1">
      <c r="A122" s="30">
        <v>1</v>
      </c>
      <c r="B122" s="30">
        <v>1</v>
      </c>
      <c r="C122" s="22">
        <f t="shared" si="12"/>
        <v>5</v>
      </c>
      <c r="D122" s="62">
        <v>32405</v>
      </c>
      <c r="E122" s="62">
        <v>3115</v>
      </c>
      <c r="F122" s="22">
        <f t="shared" si="13"/>
        <v>4</v>
      </c>
      <c r="G122" s="29">
        <f t="shared" si="14"/>
        <v>3115000</v>
      </c>
      <c r="H122" s="30"/>
      <c r="I122" s="30"/>
      <c r="J122" s="44" t="s">
        <v>115</v>
      </c>
      <c r="K122" s="32" t="s">
        <v>225</v>
      </c>
      <c r="L122" s="85"/>
      <c r="M122" s="90"/>
      <c r="N122" s="90"/>
      <c r="O122" s="25"/>
      <c r="P122" s="25">
        <f t="shared" si="15"/>
        <v>0</v>
      </c>
      <c r="Q122" s="25">
        <f t="shared" si="16"/>
        <v>0</v>
      </c>
      <c r="R122" s="25">
        <f t="shared" si="17"/>
        <v>0</v>
      </c>
      <c r="S122" s="33"/>
      <c r="U122" s="25">
        <f t="shared" si="18"/>
        <v>0</v>
      </c>
      <c r="V122" s="25">
        <f t="shared" si="19"/>
        <v>0</v>
      </c>
      <c r="W122" s="25">
        <f t="shared" si="20"/>
        <v>0</v>
      </c>
      <c r="X122" s="25">
        <f t="shared" si="21"/>
        <v>0</v>
      </c>
      <c r="Y122" s="25">
        <f t="shared" si="22"/>
        <v>0</v>
      </c>
    </row>
    <row r="123" spans="1:26" s="9" customFormat="1" ht="15.75" hidden="1" thickTop="1">
      <c r="A123" s="30">
        <v>1</v>
      </c>
      <c r="B123" s="30">
        <v>1</v>
      </c>
      <c r="C123" s="22">
        <f t="shared" si="12"/>
        <v>5</v>
      </c>
      <c r="D123" s="62">
        <v>32406</v>
      </c>
      <c r="E123" s="62">
        <v>3116</v>
      </c>
      <c r="F123" s="22">
        <f t="shared" si="13"/>
        <v>4</v>
      </c>
      <c r="G123" s="29">
        <f t="shared" si="14"/>
        <v>3116000</v>
      </c>
      <c r="H123" s="30"/>
      <c r="I123" s="30"/>
      <c r="J123" s="44" t="s">
        <v>116</v>
      </c>
      <c r="K123" s="32" t="s">
        <v>225</v>
      </c>
      <c r="L123" s="85"/>
      <c r="M123" s="90"/>
      <c r="N123" s="90"/>
      <c r="O123" s="25"/>
      <c r="P123" s="25">
        <f t="shared" si="15"/>
        <v>0</v>
      </c>
      <c r="Q123" s="25">
        <f t="shared" si="16"/>
        <v>0</v>
      </c>
      <c r="R123" s="25">
        <f t="shared" si="17"/>
        <v>0</v>
      </c>
      <c r="S123" s="33"/>
      <c r="U123" s="25">
        <f t="shared" si="18"/>
        <v>0</v>
      </c>
      <c r="V123" s="25">
        <f t="shared" si="19"/>
        <v>0</v>
      </c>
      <c r="W123" s="25">
        <f t="shared" si="20"/>
        <v>0</v>
      </c>
      <c r="X123" s="25">
        <f t="shared" si="21"/>
        <v>0</v>
      </c>
      <c r="Y123" s="25">
        <f t="shared" si="22"/>
        <v>0</v>
      </c>
    </row>
    <row r="124" spans="1:26" s="9" customFormat="1" ht="15.75" hidden="1" thickTop="1">
      <c r="A124" s="30">
        <v>1</v>
      </c>
      <c r="B124" s="30">
        <v>1</v>
      </c>
      <c r="C124" s="22">
        <f t="shared" si="12"/>
        <v>4</v>
      </c>
      <c r="D124" s="28">
        <v>3250</v>
      </c>
      <c r="E124" s="28">
        <v>312</v>
      </c>
      <c r="F124" s="22">
        <f t="shared" si="13"/>
        <v>3</v>
      </c>
      <c r="G124" s="29">
        <f t="shared" si="14"/>
        <v>3120000</v>
      </c>
      <c r="H124" s="30"/>
      <c r="I124" s="30"/>
      <c r="J124" s="42" t="s">
        <v>117</v>
      </c>
      <c r="K124" s="32"/>
      <c r="L124" s="85"/>
      <c r="M124" s="90"/>
      <c r="N124" s="90"/>
      <c r="O124" s="25"/>
      <c r="P124" s="25">
        <f t="shared" si="15"/>
        <v>0</v>
      </c>
      <c r="Q124" s="25">
        <f t="shared" si="16"/>
        <v>0</v>
      </c>
      <c r="R124" s="25">
        <f t="shared" si="17"/>
        <v>0</v>
      </c>
      <c r="S124" s="33"/>
      <c r="U124" s="25">
        <f t="shared" si="18"/>
        <v>0</v>
      </c>
      <c r="V124" s="25">
        <f t="shared" si="19"/>
        <v>0</v>
      </c>
      <c r="W124" s="25">
        <f t="shared" si="20"/>
        <v>0</v>
      </c>
      <c r="X124" s="25">
        <f t="shared" si="21"/>
        <v>0</v>
      </c>
      <c r="Y124" s="25">
        <f t="shared" si="22"/>
        <v>0</v>
      </c>
    </row>
    <row r="125" spans="1:26" s="9" customFormat="1" ht="15.75" hidden="1" thickTop="1">
      <c r="A125" s="46"/>
      <c r="B125" s="46"/>
      <c r="C125" s="22">
        <f t="shared" si="12"/>
        <v>5</v>
      </c>
      <c r="D125" s="43">
        <v>32501</v>
      </c>
      <c r="E125" s="43">
        <v>3121</v>
      </c>
      <c r="F125" s="22">
        <f t="shared" si="13"/>
        <v>4</v>
      </c>
      <c r="G125" s="29">
        <f t="shared" si="14"/>
        <v>3121000</v>
      </c>
      <c r="H125" s="30"/>
      <c r="I125" s="30"/>
      <c r="J125" s="44" t="s">
        <v>164</v>
      </c>
      <c r="K125" s="32" t="s">
        <v>3</v>
      </c>
      <c r="L125" s="85"/>
      <c r="M125" s="90"/>
      <c r="N125" s="90"/>
      <c r="O125" s="25"/>
      <c r="P125" s="25">
        <f t="shared" si="15"/>
        <v>0</v>
      </c>
      <c r="Q125" s="25">
        <f t="shared" si="16"/>
        <v>0</v>
      </c>
      <c r="R125" s="25">
        <f t="shared" si="17"/>
        <v>0</v>
      </c>
      <c r="S125" s="33"/>
      <c r="U125" s="25">
        <f t="shared" si="18"/>
        <v>0</v>
      </c>
      <c r="V125" s="25">
        <f t="shared" si="19"/>
        <v>0</v>
      </c>
      <c r="W125" s="25">
        <f t="shared" si="20"/>
        <v>0</v>
      </c>
      <c r="X125" s="25">
        <f t="shared" si="21"/>
        <v>0</v>
      </c>
      <c r="Y125" s="25">
        <f t="shared" si="22"/>
        <v>0</v>
      </c>
    </row>
    <row r="126" spans="1:26" s="9" customFormat="1" ht="15.75" hidden="1" thickTop="1">
      <c r="A126" s="40">
        <v>1</v>
      </c>
      <c r="B126" s="40">
        <v>1</v>
      </c>
      <c r="C126" s="22">
        <f t="shared" si="12"/>
        <v>5</v>
      </c>
      <c r="D126" s="43">
        <v>32502</v>
      </c>
      <c r="E126" s="43">
        <v>3122</v>
      </c>
      <c r="F126" s="22">
        <f t="shared" si="13"/>
        <v>4</v>
      </c>
      <c r="G126" s="29">
        <f t="shared" si="14"/>
        <v>3122000</v>
      </c>
      <c r="H126" s="30"/>
      <c r="I126" s="30"/>
      <c r="J126" s="44" t="s">
        <v>165</v>
      </c>
      <c r="K126" s="32" t="s">
        <v>3</v>
      </c>
      <c r="L126" s="85"/>
      <c r="M126" s="90"/>
      <c r="N126" s="90"/>
      <c r="O126" s="25"/>
      <c r="P126" s="25">
        <f t="shared" si="15"/>
        <v>0</v>
      </c>
      <c r="Q126" s="25">
        <f t="shared" si="16"/>
        <v>0</v>
      </c>
      <c r="R126" s="25">
        <f t="shared" si="17"/>
        <v>0</v>
      </c>
      <c r="S126" s="33"/>
      <c r="U126" s="25">
        <f t="shared" si="18"/>
        <v>0</v>
      </c>
      <c r="V126" s="25">
        <f t="shared" si="19"/>
        <v>0</v>
      </c>
      <c r="W126" s="25">
        <f t="shared" si="20"/>
        <v>0</v>
      </c>
      <c r="X126" s="25">
        <f t="shared" si="21"/>
        <v>0</v>
      </c>
      <c r="Y126" s="25">
        <f t="shared" si="22"/>
        <v>0</v>
      </c>
    </row>
    <row r="127" spans="1:26" s="9" customFormat="1" ht="15.75" hidden="1" thickTop="1">
      <c r="A127" s="30">
        <v>1</v>
      </c>
      <c r="B127" s="30">
        <v>1</v>
      </c>
      <c r="C127" s="22">
        <f t="shared" si="12"/>
        <v>5</v>
      </c>
      <c r="D127" s="43">
        <v>32503</v>
      </c>
      <c r="E127" s="43">
        <v>3123</v>
      </c>
      <c r="F127" s="22">
        <f t="shared" si="13"/>
        <v>4</v>
      </c>
      <c r="G127" s="29">
        <f t="shared" si="14"/>
        <v>3123000</v>
      </c>
      <c r="H127" s="30"/>
      <c r="I127" s="30"/>
      <c r="J127" s="63" t="s">
        <v>194</v>
      </c>
      <c r="K127" s="32" t="s">
        <v>3</v>
      </c>
      <c r="L127" s="85"/>
      <c r="M127" s="90"/>
      <c r="N127" s="90"/>
      <c r="O127" s="25"/>
      <c r="P127" s="25">
        <f t="shared" si="15"/>
        <v>0</v>
      </c>
      <c r="Q127" s="25">
        <f t="shared" si="16"/>
        <v>0</v>
      </c>
      <c r="R127" s="25">
        <f t="shared" si="17"/>
        <v>0</v>
      </c>
      <c r="S127" s="33"/>
      <c r="U127" s="25">
        <f t="shared" si="18"/>
        <v>0</v>
      </c>
      <c r="V127" s="25">
        <f t="shared" si="19"/>
        <v>0</v>
      </c>
      <c r="W127" s="25">
        <f t="shared" si="20"/>
        <v>0</v>
      </c>
      <c r="X127" s="25">
        <f t="shared" si="21"/>
        <v>0</v>
      </c>
      <c r="Y127" s="25">
        <f t="shared" si="22"/>
        <v>0</v>
      </c>
    </row>
    <row r="128" spans="1:26" s="9" customFormat="1" ht="15.75" hidden="1" thickTop="1">
      <c r="A128" s="30">
        <v>1</v>
      </c>
      <c r="B128" s="30">
        <v>1</v>
      </c>
      <c r="C128" s="22">
        <f t="shared" si="12"/>
        <v>5</v>
      </c>
      <c r="D128" s="43">
        <v>32504</v>
      </c>
      <c r="E128" s="43">
        <v>3124</v>
      </c>
      <c r="F128" s="22">
        <f t="shared" si="13"/>
        <v>4</v>
      </c>
      <c r="G128" s="29">
        <f t="shared" si="14"/>
        <v>3124000</v>
      </c>
      <c r="H128" s="30"/>
      <c r="I128" s="30"/>
      <c r="J128" s="63" t="s">
        <v>195</v>
      </c>
      <c r="K128" s="32" t="s">
        <v>3</v>
      </c>
      <c r="L128" s="85"/>
      <c r="M128" s="90"/>
      <c r="N128" s="90"/>
      <c r="O128" s="25"/>
      <c r="P128" s="25">
        <f t="shared" si="15"/>
        <v>0</v>
      </c>
      <c r="Q128" s="25">
        <f t="shared" si="16"/>
        <v>0</v>
      </c>
      <c r="R128" s="25">
        <f t="shared" si="17"/>
        <v>0</v>
      </c>
      <c r="S128" s="33"/>
      <c r="U128" s="25">
        <f t="shared" si="18"/>
        <v>0</v>
      </c>
      <c r="V128" s="25">
        <f t="shared" si="19"/>
        <v>0</v>
      </c>
      <c r="W128" s="25">
        <f t="shared" si="20"/>
        <v>0</v>
      </c>
      <c r="X128" s="25">
        <f t="shared" si="21"/>
        <v>0</v>
      </c>
      <c r="Y128" s="25">
        <f t="shared" si="22"/>
        <v>0</v>
      </c>
    </row>
    <row r="129" spans="1:25" s="9" customFormat="1" ht="15.75" hidden="1" thickTop="1">
      <c r="A129" s="30">
        <v>1</v>
      </c>
      <c r="B129" s="30">
        <v>1</v>
      </c>
      <c r="C129" s="22">
        <f t="shared" si="12"/>
        <v>5</v>
      </c>
      <c r="D129" s="43">
        <v>32505</v>
      </c>
      <c r="E129" s="43">
        <v>3125</v>
      </c>
      <c r="F129" s="22">
        <f t="shared" si="13"/>
        <v>4</v>
      </c>
      <c r="G129" s="29">
        <f t="shared" si="14"/>
        <v>3125000</v>
      </c>
      <c r="H129" s="30"/>
      <c r="I129" s="30"/>
      <c r="J129" s="63" t="s">
        <v>196</v>
      </c>
      <c r="K129" s="32" t="s">
        <v>3</v>
      </c>
      <c r="L129" s="85"/>
      <c r="M129" s="90"/>
      <c r="N129" s="90"/>
      <c r="O129" s="25"/>
      <c r="P129" s="25">
        <f t="shared" si="15"/>
        <v>0</v>
      </c>
      <c r="Q129" s="25">
        <f t="shared" si="16"/>
        <v>0</v>
      </c>
      <c r="R129" s="25">
        <f t="shared" si="17"/>
        <v>0</v>
      </c>
      <c r="S129" s="33"/>
      <c r="U129" s="25">
        <f t="shared" si="18"/>
        <v>0</v>
      </c>
      <c r="V129" s="25">
        <f t="shared" si="19"/>
        <v>0</v>
      </c>
      <c r="W129" s="25">
        <f t="shared" si="20"/>
        <v>0</v>
      </c>
      <c r="X129" s="25">
        <f t="shared" si="21"/>
        <v>0</v>
      </c>
      <c r="Y129" s="25">
        <f t="shared" si="22"/>
        <v>0</v>
      </c>
    </row>
    <row r="130" spans="1:25" s="9" customFormat="1" ht="15.75" hidden="1" thickTop="1">
      <c r="A130" s="30">
        <v>1</v>
      </c>
      <c r="B130" s="30">
        <v>1</v>
      </c>
      <c r="C130" s="22">
        <f t="shared" si="12"/>
        <v>4</v>
      </c>
      <c r="D130" s="28">
        <v>3280</v>
      </c>
      <c r="E130" s="28">
        <v>313</v>
      </c>
      <c r="F130" s="22">
        <f t="shared" si="13"/>
        <v>3</v>
      </c>
      <c r="G130" s="29">
        <f t="shared" si="14"/>
        <v>3130000</v>
      </c>
      <c r="H130" s="30"/>
      <c r="I130" s="30"/>
      <c r="J130" s="42" t="s">
        <v>119</v>
      </c>
      <c r="K130" s="32"/>
      <c r="L130" s="85"/>
      <c r="M130" s="90"/>
      <c r="N130" s="90"/>
      <c r="O130" s="25"/>
      <c r="P130" s="25">
        <f t="shared" si="15"/>
        <v>0</v>
      </c>
      <c r="Q130" s="25">
        <f t="shared" si="16"/>
        <v>0</v>
      </c>
      <c r="R130" s="25">
        <f t="shared" si="17"/>
        <v>0</v>
      </c>
      <c r="S130" s="33"/>
      <c r="U130" s="25">
        <f t="shared" si="18"/>
        <v>0</v>
      </c>
      <c r="V130" s="25">
        <f t="shared" si="19"/>
        <v>0</v>
      </c>
      <c r="W130" s="25">
        <f t="shared" si="20"/>
        <v>0</v>
      </c>
      <c r="X130" s="25">
        <f t="shared" si="21"/>
        <v>0</v>
      </c>
      <c r="Y130" s="25">
        <f t="shared" si="22"/>
        <v>0</v>
      </c>
    </row>
    <row r="131" spans="1:25" s="9" customFormat="1" ht="15.75" hidden="1" thickTop="1">
      <c r="A131" s="30"/>
      <c r="B131" s="30"/>
      <c r="C131" s="22">
        <f t="shared" si="12"/>
        <v>5</v>
      </c>
      <c r="D131" s="62">
        <v>32801</v>
      </c>
      <c r="E131" s="62">
        <v>3131</v>
      </c>
      <c r="F131" s="22">
        <f t="shared" si="13"/>
        <v>4</v>
      </c>
      <c r="G131" s="29">
        <f t="shared" si="14"/>
        <v>3131000</v>
      </c>
      <c r="H131" s="30"/>
      <c r="I131" s="30"/>
      <c r="J131" s="44" t="s">
        <v>120</v>
      </c>
      <c r="K131" s="32" t="s">
        <v>225</v>
      </c>
      <c r="L131" s="85"/>
      <c r="M131" s="90"/>
      <c r="N131" s="90"/>
      <c r="O131" s="25"/>
      <c r="P131" s="25">
        <f t="shared" si="15"/>
        <v>0</v>
      </c>
      <c r="Q131" s="25">
        <f t="shared" si="16"/>
        <v>0</v>
      </c>
      <c r="R131" s="25">
        <f t="shared" si="17"/>
        <v>0</v>
      </c>
      <c r="S131" s="33"/>
      <c r="U131" s="25">
        <f t="shared" si="18"/>
        <v>0</v>
      </c>
      <c r="V131" s="25">
        <f t="shared" si="19"/>
        <v>0</v>
      </c>
      <c r="W131" s="25">
        <f t="shared" si="20"/>
        <v>0</v>
      </c>
      <c r="X131" s="25">
        <f t="shared" si="21"/>
        <v>0</v>
      </c>
      <c r="Y131" s="25">
        <f t="shared" si="22"/>
        <v>0</v>
      </c>
    </row>
    <row r="132" spans="1:25" s="9" customFormat="1" ht="15.75" hidden="1" thickTop="1">
      <c r="A132" s="30">
        <v>1</v>
      </c>
      <c r="B132" s="30">
        <v>1</v>
      </c>
      <c r="C132" s="22">
        <f t="shared" si="12"/>
        <v>5</v>
      </c>
      <c r="D132" s="62">
        <v>32802</v>
      </c>
      <c r="E132" s="62">
        <v>3132</v>
      </c>
      <c r="F132" s="22">
        <f t="shared" si="13"/>
        <v>4</v>
      </c>
      <c r="G132" s="29">
        <f t="shared" si="14"/>
        <v>3132000</v>
      </c>
      <c r="H132" s="30"/>
      <c r="I132" s="30"/>
      <c r="J132" s="44" t="s">
        <v>121</v>
      </c>
      <c r="K132" s="32" t="s">
        <v>225</v>
      </c>
      <c r="L132" s="85"/>
      <c r="M132" s="90"/>
      <c r="N132" s="90"/>
      <c r="O132" s="25"/>
      <c r="P132" s="25">
        <f t="shared" si="15"/>
        <v>0</v>
      </c>
      <c r="Q132" s="25">
        <f t="shared" si="16"/>
        <v>0</v>
      </c>
      <c r="R132" s="25">
        <f t="shared" si="17"/>
        <v>0</v>
      </c>
      <c r="S132" s="33"/>
      <c r="U132" s="25">
        <f t="shared" si="18"/>
        <v>0</v>
      </c>
      <c r="V132" s="25">
        <f t="shared" si="19"/>
        <v>0</v>
      </c>
      <c r="W132" s="25">
        <f t="shared" si="20"/>
        <v>0</v>
      </c>
      <c r="X132" s="25">
        <f t="shared" si="21"/>
        <v>0</v>
      </c>
      <c r="Y132" s="25">
        <f t="shared" si="22"/>
        <v>0</v>
      </c>
    </row>
    <row r="133" spans="1:25" s="9" customFormat="1" ht="15.75" hidden="1" thickTop="1">
      <c r="A133" s="30">
        <v>1</v>
      </c>
      <c r="B133" s="30">
        <v>1</v>
      </c>
      <c r="C133" s="22">
        <f t="shared" si="12"/>
        <v>5</v>
      </c>
      <c r="D133" s="62">
        <v>32803</v>
      </c>
      <c r="E133" s="62">
        <v>3133</v>
      </c>
      <c r="F133" s="22">
        <f t="shared" si="13"/>
        <v>4</v>
      </c>
      <c r="G133" s="29">
        <f t="shared" si="14"/>
        <v>3133000</v>
      </c>
      <c r="H133" s="30"/>
      <c r="I133" s="30"/>
      <c r="J133" s="44" t="s">
        <v>122</v>
      </c>
      <c r="K133" s="32" t="s">
        <v>225</v>
      </c>
      <c r="L133" s="85"/>
      <c r="M133" s="90"/>
      <c r="N133" s="90"/>
      <c r="O133" s="25"/>
      <c r="P133" s="25">
        <f t="shared" si="15"/>
        <v>0</v>
      </c>
      <c r="Q133" s="25">
        <f t="shared" si="16"/>
        <v>0</v>
      </c>
      <c r="R133" s="25">
        <f t="shared" si="17"/>
        <v>0</v>
      </c>
      <c r="S133" s="33"/>
      <c r="U133" s="25">
        <f t="shared" si="18"/>
        <v>0</v>
      </c>
      <c r="V133" s="25">
        <f t="shared" si="19"/>
        <v>0</v>
      </c>
      <c r="W133" s="25">
        <f t="shared" si="20"/>
        <v>0</v>
      </c>
      <c r="X133" s="25">
        <f t="shared" si="21"/>
        <v>0</v>
      </c>
      <c r="Y133" s="25">
        <f t="shared" si="22"/>
        <v>0</v>
      </c>
    </row>
    <row r="134" spans="1:25" s="9" customFormat="1" ht="15.75" hidden="1" thickTop="1">
      <c r="A134" s="30">
        <v>1</v>
      </c>
      <c r="B134" s="30">
        <v>1</v>
      </c>
      <c r="C134" s="22">
        <f t="shared" si="12"/>
        <v>5</v>
      </c>
      <c r="D134" s="62">
        <v>32804</v>
      </c>
      <c r="E134" s="62">
        <v>3134</v>
      </c>
      <c r="F134" s="22">
        <f t="shared" si="13"/>
        <v>4</v>
      </c>
      <c r="G134" s="29">
        <f t="shared" si="14"/>
        <v>3134000</v>
      </c>
      <c r="H134" s="30"/>
      <c r="I134" s="30"/>
      <c r="J134" s="63" t="s">
        <v>247</v>
      </c>
      <c r="K134" s="32" t="s">
        <v>225</v>
      </c>
      <c r="L134" s="88"/>
      <c r="M134" s="90"/>
      <c r="N134" s="90"/>
      <c r="O134" s="25"/>
      <c r="P134" s="25">
        <f t="shared" si="15"/>
        <v>0</v>
      </c>
      <c r="Q134" s="25">
        <f t="shared" si="16"/>
        <v>0</v>
      </c>
      <c r="R134" s="25">
        <f t="shared" si="17"/>
        <v>0</v>
      </c>
      <c r="S134" s="33"/>
      <c r="U134" s="25">
        <f t="shared" si="18"/>
        <v>0</v>
      </c>
      <c r="V134" s="25">
        <f t="shared" si="19"/>
        <v>0</v>
      </c>
      <c r="W134" s="25">
        <f t="shared" si="20"/>
        <v>0</v>
      </c>
      <c r="X134" s="25">
        <f t="shared" si="21"/>
        <v>0</v>
      </c>
      <c r="Y134" s="25">
        <f t="shared" si="22"/>
        <v>0</v>
      </c>
    </row>
    <row r="135" spans="1:25" s="9" customFormat="1" ht="15.75" hidden="1" thickTop="1">
      <c r="A135" s="30">
        <v>1</v>
      </c>
      <c r="B135" s="30">
        <v>1</v>
      </c>
      <c r="C135" s="22">
        <f t="shared" si="12"/>
        <v>4</v>
      </c>
      <c r="D135" s="41">
        <v>3300</v>
      </c>
      <c r="E135" s="41">
        <v>32</v>
      </c>
      <c r="F135" s="22">
        <f t="shared" si="13"/>
        <v>2</v>
      </c>
      <c r="G135" s="29">
        <f t="shared" si="14"/>
        <v>3200000</v>
      </c>
      <c r="H135" s="30"/>
      <c r="I135" s="30"/>
      <c r="J135" s="31" t="s">
        <v>123</v>
      </c>
      <c r="K135" s="32"/>
      <c r="L135" s="88"/>
      <c r="M135" s="90"/>
      <c r="N135" s="90"/>
      <c r="O135" s="25"/>
      <c r="P135" s="25">
        <f t="shared" si="15"/>
        <v>0</v>
      </c>
      <c r="Q135" s="25">
        <f t="shared" si="16"/>
        <v>0</v>
      </c>
      <c r="R135" s="25">
        <f t="shared" si="17"/>
        <v>0</v>
      </c>
      <c r="S135" s="33"/>
      <c r="U135" s="25">
        <f t="shared" si="18"/>
        <v>0</v>
      </c>
      <c r="V135" s="25">
        <f t="shared" si="19"/>
        <v>0</v>
      </c>
      <c r="W135" s="25">
        <f t="shared" si="20"/>
        <v>0</v>
      </c>
      <c r="X135" s="25">
        <f t="shared" si="21"/>
        <v>0</v>
      </c>
      <c r="Y135" s="25">
        <f t="shared" si="22"/>
        <v>0</v>
      </c>
    </row>
    <row r="136" spans="1:25" s="9" customFormat="1" ht="15.75" hidden="1" thickTop="1">
      <c r="A136" s="30"/>
      <c r="B136" s="30"/>
      <c r="C136" s="22">
        <f t="shared" ref="C136:C199" si="23">IF($D136&gt;0,LEN($D136),0)</f>
        <v>5</v>
      </c>
      <c r="D136" s="62">
        <v>33301</v>
      </c>
      <c r="E136" s="62">
        <v>321</v>
      </c>
      <c r="F136" s="22">
        <f t="shared" ref="F136:F199" si="24">IF($E136&gt;0,LEN($E136),0)</f>
        <v>3</v>
      </c>
      <c r="G136" s="29">
        <f t="shared" ref="G136:G199" si="25">IF($C136&gt;0,_xlfn.NUMBERVALUE(LEFT($E136*10^6,7)),0)</f>
        <v>3210000</v>
      </c>
      <c r="H136" s="30"/>
      <c r="I136" s="30"/>
      <c r="J136" s="36" t="s">
        <v>166</v>
      </c>
      <c r="K136" s="32" t="s">
        <v>3</v>
      </c>
      <c r="L136" s="89"/>
      <c r="M136" s="90"/>
      <c r="N136" s="90"/>
      <c r="O136" s="25"/>
      <c r="P136" s="25">
        <f t="shared" ref="P136:P199" si="26">SUM(M136:O136)</f>
        <v>0</v>
      </c>
      <c r="Q136" s="25">
        <f t="shared" ref="Q136:Q199" si="27">IF(C136&gt;0,L136*P136,0)</f>
        <v>0</v>
      </c>
      <c r="R136" s="25">
        <f t="shared" ref="R136:R199" si="28">SUM(U136:Y136)</f>
        <v>0</v>
      </c>
      <c r="S136" s="33"/>
      <c r="U136" s="25">
        <f t="shared" ref="U136:U199" si="29">IF(AND(C136=2,F136=1),SUMPRODUCT(($G$8:$G$1012&gt;G136)*($G$8:$G$1012&lt;G136+1000000)*($Q$8:$Q$1012)),0)</f>
        <v>0</v>
      </c>
      <c r="V136" s="25">
        <f t="shared" ref="V136:V199" si="30">IF(AND(C136=4,F136=2),SUMPRODUCT(($G$8:$G$1012&gt;G136)*($G$8:$G$1012&lt;G136+100000)*($Q$8:$Q$1012)),0)</f>
        <v>0</v>
      </c>
      <c r="W136" s="25">
        <f t="shared" ref="W136:W199" si="31">IF(AND(C136=4,F136=3),SUMPRODUCT(($G$8:$G$1012&gt;G136)*($G$8:$G$1012&lt;G136+10000)*($Q$8:$Q$1012)),0)</f>
        <v>0</v>
      </c>
      <c r="X136" s="25">
        <f t="shared" ref="X136:X199" si="32">IF(AND(C136=4,F136=4),SUMPRODUCT(($G$8:$G$1012&gt;G136)*($G$8:$G$1012&lt;G136+1000)*($Q$8:$Q$1012)),0)</f>
        <v>0</v>
      </c>
      <c r="Y136" s="25">
        <f t="shared" ref="Y136:Y199" si="33">IF(AND(C136=4,F136=5),SUMPRODUCT(($G$8:$G$1012&gt;G136)*($G$8:$G$1012&lt;G136+100)*($Q$8:$Q$1012)),0)</f>
        <v>0</v>
      </c>
    </row>
    <row r="137" spans="1:25" s="9" customFormat="1" ht="15.75" hidden="1" thickTop="1">
      <c r="A137" s="30">
        <v>1</v>
      </c>
      <c r="B137" s="30">
        <v>1</v>
      </c>
      <c r="C137" s="22">
        <f t="shared" si="23"/>
        <v>5</v>
      </c>
      <c r="D137" s="62">
        <v>33501</v>
      </c>
      <c r="E137" s="62">
        <v>322</v>
      </c>
      <c r="F137" s="22">
        <f t="shared" si="24"/>
        <v>3</v>
      </c>
      <c r="G137" s="29">
        <f t="shared" si="25"/>
        <v>3220000</v>
      </c>
      <c r="H137" s="30"/>
      <c r="I137" s="30"/>
      <c r="J137" s="36" t="s">
        <v>125</v>
      </c>
      <c r="K137" s="32" t="s">
        <v>225</v>
      </c>
      <c r="L137" s="89"/>
      <c r="M137" s="90"/>
      <c r="N137" s="90"/>
      <c r="O137" s="25"/>
      <c r="P137" s="25">
        <f t="shared" si="26"/>
        <v>0</v>
      </c>
      <c r="Q137" s="25">
        <f t="shared" si="27"/>
        <v>0</v>
      </c>
      <c r="R137" s="25">
        <f t="shared" si="28"/>
        <v>0</v>
      </c>
      <c r="S137" s="33"/>
      <c r="U137" s="25">
        <f t="shared" si="29"/>
        <v>0</v>
      </c>
      <c r="V137" s="25">
        <f t="shared" si="30"/>
        <v>0</v>
      </c>
      <c r="W137" s="25">
        <f t="shared" si="31"/>
        <v>0</v>
      </c>
      <c r="X137" s="25">
        <f t="shared" si="32"/>
        <v>0</v>
      </c>
      <c r="Y137" s="25">
        <f t="shared" si="33"/>
        <v>0</v>
      </c>
    </row>
    <row r="138" spans="1:25" s="9" customFormat="1" ht="30.75" hidden="1" thickTop="1">
      <c r="A138" s="30">
        <v>1</v>
      </c>
      <c r="B138" s="30">
        <v>1</v>
      </c>
      <c r="C138" s="22">
        <f t="shared" si="23"/>
        <v>5</v>
      </c>
      <c r="D138" s="62">
        <v>33201</v>
      </c>
      <c r="E138" s="62">
        <v>323</v>
      </c>
      <c r="F138" s="22">
        <f t="shared" si="24"/>
        <v>3</v>
      </c>
      <c r="G138" s="29">
        <f t="shared" si="25"/>
        <v>3230000</v>
      </c>
      <c r="H138" s="30"/>
      <c r="I138" s="30"/>
      <c r="J138" s="36" t="s">
        <v>167</v>
      </c>
      <c r="K138" s="32" t="s">
        <v>225</v>
      </c>
      <c r="L138" s="85"/>
      <c r="M138" s="90"/>
      <c r="N138" s="90"/>
      <c r="O138" s="25"/>
      <c r="P138" s="25">
        <f t="shared" si="26"/>
        <v>0</v>
      </c>
      <c r="Q138" s="25">
        <f t="shared" si="27"/>
        <v>0</v>
      </c>
      <c r="R138" s="25">
        <f t="shared" si="28"/>
        <v>0</v>
      </c>
      <c r="S138" s="33"/>
      <c r="U138" s="25">
        <f t="shared" si="29"/>
        <v>0</v>
      </c>
      <c r="V138" s="25">
        <f t="shared" si="30"/>
        <v>0</v>
      </c>
      <c r="W138" s="25">
        <f t="shared" si="31"/>
        <v>0</v>
      </c>
      <c r="X138" s="25">
        <f t="shared" si="32"/>
        <v>0</v>
      </c>
      <c r="Y138" s="25">
        <f t="shared" si="33"/>
        <v>0</v>
      </c>
    </row>
    <row r="139" spans="1:25" s="9" customFormat="1" ht="15.75" hidden="1" thickTop="1">
      <c r="A139" s="30">
        <v>1</v>
      </c>
      <c r="B139" s="30">
        <v>1</v>
      </c>
      <c r="C139" s="22">
        <f t="shared" si="23"/>
        <v>5</v>
      </c>
      <c r="D139" s="62">
        <v>33201</v>
      </c>
      <c r="E139" s="62">
        <v>324</v>
      </c>
      <c r="F139" s="22">
        <f t="shared" si="24"/>
        <v>3</v>
      </c>
      <c r="G139" s="29">
        <f t="shared" si="25"/>
        <v>3240000</v>
      </c>
      <c r="H139" s="30"/>
      <c r="I139" s="30"/>
      <c r="J139" s="36" t="s">
        <v>127</v>
      </c>
      <c r="K139" s="32" t="s">
        <v>225</v>
      </c>
      <c r="L139" s="85"/>
      <c r="M139" s="90"/>
      <c r="N139" s="90"/>
      <c r="O139" s="25"/>
      <c r="P139" s="25">
        <f t="shared" si="26"/>
        <v>0</v>
      </c>
      <c r="Q139" s="25">
        <f t="shared" si="27"/>
        <v>0</v>
      </c>
      <c r="R139" s="25">
        <f t="shared" si="28"/>
        <v>0</v>
      </c>
      <c r="S139" s="33"/>
      <c r="U139" s="25">
        <f t="shared" si="29"/>
        <v>0</v>
      </c>
      <c r="V139" s="25">
        <f t="shared" si="30"/>
        <v>0</v>
      </c>
      <c r="W139" s="25">
        <f t="shared" si="31"/>
        <v>0</v>
      </c>
      <c r="X139" s="25">
        <f t="shared" si="32"/>
        <v>0</v>
      </c>
      <c r="Y139" s="25">
        <f t="shared" si="33"/>
        <v>0</v>
      </c>
    </row>
    <row r="140" spans="1:25" s="9" customFormat="1" ht="15.75" hidden="1" thickTop="1">
      <c r="A140" s="30">
        <v>1</v>
      </c>
      <c r="B140" s="30">
        <v>1</v>
      </c>
      <c r="C140" s="22">
        <f t="shared" si="23"/>
        <v>5</v>
      </c>
      <c r="D140" s="62">
        <v>33502</v>
      </c>
      <c r="E140" s="62">
        <v>325</v>
      </c>
      <c r="F140" s="22">
        <f t="shared" si="24"/>
        <v>3</v>
      </c>
      <c r="G140" s="29">
        <f t="shared" si="25"/>
        <v>3250000</v>
      </c>
      <c r="H140" s="30"/>
      <c r="I140" s="30"/>
      <c r="J140" s="36" t="s">
        <v>235</v>
      </c>
      <c r="K140" s="32" t="s">
        <v>225</v>
      </c>
      <c r="L140" s="85"/>
      <c r="M140" s="90"/>
      <c r="N140" s="90"/>
      <c r="O140" s="25"/>
      <c r="P140" s="25">
        <f t="shared" si="26"/>
        <v>0</v>
      </c>
      <c r="Q140" s="25">
        <f t="shared" si="27"/>
        <v>0</v>
      </c>
      <c r="R140" s="25">
        <f t="shared" si="28"/>
        <v>0</v>
      </c>
      <c r="S140" s="33"/>
      <c r="U140" s="25">
        <f t="shared" si="29"/>
        <v>0</v>
      </c>
      <c r="V140" s="25">
        <f t="shared" si="30"/>
        <v>0</v>
      </c>
      <c r="W140" s="25">
        <f t="shared" si="31"/>
        <v>0</v>
      </c>
      <c r="X140" s="25">
        <f t="shared" si="32"/>
        <v>0</v>
      </c>
      <c r="Y140" s="25">
        <f t="shared" si="33"/>
        <v>0</v>
      </c>
    </row>
    <row r="141" spans="1:25" s="9" customFormat="1" ht="15.75" hidden="1" thickTop="1">
      <c r="A141" s="30">
        <v>1</v>
      </c>
      <c r="B141" s="30">
        <v>1</v>
      </c>
      <c r="C141" s="22">
        <f t="shared" si="23"/>
        <v>4</v>
      </c>
      <c r="D141" s="41">
        <v>3400</v>
      </c>
      <c r="E141" s="41">
        <v>33</v>
      </c>
      <c r="F141" s="22">
        <f t="shared" si="24"/>
        <v>2</v>
      </c>
      <c r="G141" s="29">
        <f t="shared" si="25"/>
        <v>3300000</v>
      </c>
      <c r="H141" s="30"/>
      <c r="I141" s="30"/>
      <c r="J141" s="31" t="s">
        <v>128</v>
      </c>
      <c r="K141" s="32"/>
      <c r="L141" s="85"/>
      <c r="M141" s="90"/>
      <c r="N141" s="90"/>
      <c r="O141" s="25"/>
      <c r="P141" s="25">
        <f t="shared" si="26"/>
        <v>0</v>
      </c>
      <c r="Q141" s="25">
        <f t="shared" si="27"/>
        <v>0</v>
      </c>
      <c r="R141" s="25">
        <f t="shared" si="28"/>
        <v>0</v>
      </c>
      <c r="S141" s="33"/>
      <c r="U141" s="25">
        <f t="shared" si="29"/>
        <v>0</v>
      </c>
      <c r="V141" s="25">
        <f t="shared" si="30"/>
        <v>0</v>
      </c>
      <c r="W141" s="25">
        <f t="shared" si="31"/>
        <v>0</v>
      </c>
      <c r="X141" s="25">
        <f t="shared" si="32"/>
        <v>0</v>
      </c>
      <c r="Y141" s="25">
        <f t="shared" si="33"/>
        <v>0</v>
      </c>
    </row>
    <row r="142" spans="1:25" s="9" customFormat="1" ht="15.75" hidden="1" thickTop="1">
      <c r="A142" s="30">
        <v>1</v>
      </c>
      <c r="B142" s="30">
        <v>1</v>
      </c>
      <c r="C142" s="22">
        <f t="shared" si="23"/>
        <v>5</v>
      </c>
      <c r="D142" s="62">
        <v>34601</v>
      </c>
      <c r="E142" s="62">
        <v>331</v>
      </c>
      <c r="F142" s="22">
        <f t="shared" si="24"/>
        <v>3</v>
      </c>
      <c r="G142" s="29">
        <f t="shared" si="25"/>
        <v>3310000</v>
      </c>
      <c r="H142" s="30"/>
      <c r="I142" s="30"/>
      <c r="J142" s="36" t="s">
        <v>261</v>
      </c>
      <c r="K142" s="32" t="s">
        <v>4</v>
      </c>
      <c r="L142" s="85">
        <v>1</v>
      </c>
      <c r="M142" s="90"/>
      <c r="N142" s="90"/>
      <c r="O142" s="25"/>
      <c r="P142" s="25">
        <f t="shared" si="26"/>
        <v>0</v>
      </c>
      <c r="Q142" s="25">
        <f t="shared" si="27"/>
        <v>0</v>
      </c>
      <c r="R142" s="25">
        <f t="shared" si="28"/>
        <v>0</v>
      </c>
      <c r="S142" s="33" t="s">
        <v>259</v>
      </c>
      <c r="U142" s="25">
        <f t="shared" si="29"/>
        <v>0</v>
      </c>
      <c r="V142" s="25">
        <f t="shared" si="30"/>
        <v>0</v>
      </c>
      <c r="W142" s="25">
        <f t="shared" si="31"/>
        <v>0</v>
      </c>
      <c r="X142" s="25">
        <f t="shared" si="32"/>
        <v>0</v>
      </c>
      <c r="Y142" s="25">
        <f t="shared" si="33"/>
        <v>0</v>
      </c>
    </row>
    <row r="143" spans="1:25" s="9" customFormat="1" ht="15.75" hidden="1" thickTop="1">
      <c r="A143" s="30">
        <v>1</v>
      </c>
      <c r="B143" s="30">
        <v>1</v>
      </c>
      <c r="C143" s="22">
        <f t="shared" si="23"/>
        <v>5</v>
      </c>
      <c r="D143" s="62">
        <v>34602</v>
      </c>
      <c r="E143" s="62">
        <v>332</v>
      </c>
      <c r="F143" s="22">
        <f t="shared" si="24"/>
        <v>3</v>
      </c>
      <c r="G143" s="29">
        <f t="shared" si="25"/>
        <v>3320000</v>
      </c>
      <c r="H143" s="30"/>
      <c r="I143" s="30"/>
      <c r="J143" s="36" t="s">
        <v>260</v>
      </c>
      <c r="K143" s="32" t="s">
        <v>4</v>
      </c>
      <c r="L143" s="85">
        <v>1</v>
      </c>
      <c r="M143" s="90"/>
      <c r="N143" s="90"/>
      <c r="O143" s="25"/>
      <c r="P143" s="25">
        <f t="shared" si="26"/>
        <v>0</v>
      </c>
      <c r="Q143" s="25">
        <f t="shared" si="27"/>
        <v>0</v>
      </c>
      <c r="R143" s="25">
        <f t="shared" si="28"/>
        <v>0</v>
      </c>
      <c r="S143" s="33" t="s">
        <v>259</v>
      </c>
      <c r="U143" s="25">
        <f t="shared" si="29"/>
        <v>0</v>
      </c>
      <c r="V143" s="25">
        <f t="shared" si="30"/>
        <v>0</v>
      </c>
      <c r="W143" s="25">
        <f t="shared" si="31"/>
        <v>0</v>
      </c>
      <c r="X143" s="25">
        <f t="shared" si="32"/>
        <v>0</v>
      </c>
      <c r="Y143" s="25">
        <f t="shared" si="33"/>
        <v>0</v>
      </c>
    </row>
    <row r="144" spans="1:25" s="9" customFormat="1" ht="15.75" thickTop="1">
      <c r="A144" s="30"/>
      <c r="B144" s="30"/>
      <c r="C144" s="22">
        <f t="shared" si="23"/>
        <v>2</v>
      </c>
      <c r="D144" s="55">
        <v>40</v>
      </c>
      <c r="E144" s="55">
        <v>4</v>
      </c>
      <c r="F144" s="22">
        <f t="shared" si="24"/>
        <v>1</v>
      </c>
      <c r="G144" s="56">
        <f t="shared" si="25"/>
        <v>4000000</v>
      </c>
      <c r="H144" s="57" t="s">
        <v>258</v>
      </c>
      <c r="I144" s="57"/>
      <c r="J144" s="58" t="s">
        <v>129</v>
      </c>
      <c r="K144" s="59"/>
      <c r="L144" s="87"/>
      <c r="M144" s="24"/>
      <c r="N144" s="24"/>
      <c r="O144" s="71"/>
      <c r="P144" s="23">
        <f t="shared" si="26"/>
        <v>0</v>
      </c>
      <c r="Q144" s="24">
        <f t="shared" si="27"/>
        <v>0</v>
      </c>
      <c r="R144" s="24">
        <f t="shared" si="28"/>
        <v>0</v>
      </c>
      <c r="S144" s="60"/>
      <c r="U144" s="25">
        <f t="shared" si="29"/>
        <v>0</v>
      </c>
      <c r="V144" s="25">
        <f t="shared" si="30"/>
        <v>0</v>
      </c>
      <c r="W144" s="25">
        <f t="shared" si="31"/>
        <v>0</v>
      </c>
      <c r="X144" s="25">
        <f t="shared" si="32"/>
        <v>0</v>
      </c>
      <c r="Y144" s="25">
        <f t="shared" si="33"/>
        <v>0</v>
      </c>
    </row>
    <row r="145" spans="1:26" s="9" customFormat="1" ht="15" hidden="1">
      <c r="A145" s="26"/>
      <c r="B145" s="26"/>
      <c r="C145" s="54">
        <f t="shared" si="23"/>
        <v>4</v>
      </c>
      <c r="D145" s="41">
        <v>4100</v>
      </c>
      <c r="E145" s="41">
        <v>41</v>
      </c>
      <c r="F145" s="22">
        <f t="shared" si="24"/>
        <v>2</v>
      </c>
      <c r="G145" s="29">
        <f t="shared" si="25"/>
        <v>4100000</v>
      </c>
      <c r="H145" s="30"/>
      <c r="I145" s="30"/>
      <c r="J145" s="31" t="s">
        <v>145</v>
      </c>
      <c r="K145" s="32"/>
      <c r="L145" s="85"/>
      <c r="M145" s="90"/>
      <c r="N145" s="90"/>
      <c r="O145" s="25"/>
      <c r="P145" s="25">
        <f t="shared" si="26"/>
        <v>0</v>
      </c>
      <c r="Q145" s="25">
        <f t="shared" si="27"/>
        <v>0</v>
      </c>
      <c r="R145" s="25">
        <f t="shared" si="28"/>
        <v>0</v>
      </c>
      <c r="S145" s="33"/>
      <c r="U145" s="25">
        <f t="shared" si="29"/>
        <v>0</v>
      </c>
      <c r="V145" s="25">
        <f t="shared" si="30"/>
        <v>0</v>
      </c>
      <c r="W145" s="25">
        <f t="shared" si="31"/>
        <v>0</v>
      </c>
      <c r="X145" s="25">
        <f t="shared" si="32"/>
        <v>0</v>
      </c>
      <c r="Y145" s="25">
        <f t="shared" si="33"/>
        <v>0</v>
      </c>
    </row>
    <row r="146" spans="1:26" s="9" customFormat="1" ht="15" hidden="1">
      <c r="A146" s="30"/>
      <c r="B146" s="30"/>
      <c r="C146" s="22">
        <f t="shared" si="23"/>
        <v>5</v>
      </c>
      <c r="D146" s="62">
        <v>41501</v>
      </c>
      <c r="E146" s="62">
        <v>411</v>
      </c>
      <c r="F146" s="22">
        <f t="shared" si="24"/>
        <v>3</v>
      </c>
      <c r="G146" s="29">
        <f t="shared" si="25"/>
        <v>4110000</v>
      </c>
      <c r="H146" s="30"/>
      <c r="I146" s="30"/>
      <c r="J146" s="36" t="s">
        <v>231</v>
      </c>
      <c r="K146" s="32" t="s">
        <v>3</v>
      </c>
      <c r="L146" s="85"/>
      <c r="M146" s="90"/>
      <c r="N146" s="90"/>
      <c r="O146" s="25"/>
      <c r="P146" s="25">
        <f t="shared" si="26"/>
        <v>0</v>
      </c>
      <c r="Q146" s="25">
        <f t="shared" si="27"/>
        <v>0</v>
      </c>
      <c r="R146" s="25">
        <f t="shared" si="28"/>
        <v>0</v>
      </c>
      <c r="S146" s="33"/>
      <c r="U146" s="25">
        <f t="shared" si="29"/>
        <v>0</v>
      </c>
      <c r="V146" s="25">
        <f t="shared" si="30"/>
        <v>0</v>
      </c>
      <c r="W146" s="25">
        <f t="shared" si="31"/>
        <v>0</v>
      </c>
      <c r="X146" s="25">
        <f t="shared" si="32"/>
        <v>0</v>
      </c>
      <c r="Y146" s="25">
        <f t="shared" si="33"/>
        <v>0</v>
      </c>
    </row>
    <row r="147" spans="1:26" s="9" customFormat="1" ht="15" hidden="1">
      <c r="A147" s="30">
        <v>1</v>
      </c>
      <c r="B147" s="30">
        <v>1</v>
      </c>
      <c r="C147" s="22">
        <f t="shared" si="23"/>
        <v>5</v>
      </c>
      <c r="D147" s="62">
        <v>41502</v>
      </c>
      <c r="E147" s="62">
        <v>412</v>
      </c>
      <c r="F147" s="22">
        <f t="shared" si="24"/>
        <v>3</v>
      </c>
      <c r="G147" s="29">
        <f t="shared" si="25"/>
        <v>4120000</v>
      </c>
      <c r="H147" s="30"/>
      <c r="I147" s="30"/>
      <c r="J147" s="36" t="s">
        <v>232</v>
      </c>
      <c r="K147" s="32" t="s">
        <v>3</v>
      </c>
      <c r="L147" s="85"/>
      <c r="M147" s="90"/>
      <c r="N147" s="90"/>
      <c r="O147" s="25"/>
      <c r="P147" s="25">
        <f t="shared" si="26"/>
        <v>0</v>
      </c>
      <c r="Q147" s="25">
        <f t="shared" si="27"/>
        <v>0</v>
      </c>
      <c r="R147" s="25">
        <f t="shared" si="28"/>
        <v>0</v>
      </c>
      <c r="S147" s="33"/>
      <c r="U147" s="25">
        <f t="shared" si="29"/>
        <v>0</v>
      </c>
      <c r="V147" s="25">
        <f t="shared" si="30"/>
        <v>0</v>
      </c>
      <c r="W147" s="25">
        <f t="shared" si="31"/>
        <v>0</v>
      </c>
      <c r="X147" s="25">
        <f t="shared" si="32"/>
        <v>0</v>
      </c>
      <c r="Y147" s="25">
        <f t="shared" si="33"/>
        <v>0</v>
      </c>
    </row>
    <row r="148" spans="1:26" s="9" customFormat="1" ht="15">
      <c r="A148" s="30">
        <v>1</v>
      </c>
      <c r="B148" s="30">
        <v>1</v>
      </c>
      <c r="C148" s="22">
        <f t="shared" si="23"/>
        <v>4</v>
      </c>
      <c r="D148" s="41">
        <v>4200</v>
      </c>
      <c r="E148" s="41">
        <v>42</v>
      </c>
      <c r="F148" s="22">
        <f t="shared" si="24"/>
        <v>2</v>
      </c>
      <c r="G148" s="29">
        <f t="shared" si="25"/>
        <v>4200000</v>
      </c>
      <c r="H148" s="30" t="s">
        <v>258</v>
      </c>
      <c r="I148" s="30"/>
      <c r="J148" s="31" t="s">
        <v>130</v>
      </c>
      <c r="K148" s="32"/>
      <c r="L148" s="85"/>
      <c r="M148" s="90"/>
      <c r="N148" s="90"/>
      <c r="O148" s="25"/>
      <c r="P148" s="25">
        <f t="shared" si="26"/>
        <v>0</v>
      </c>
      <c r="Q148" s="25">
        <f t="shared" si="27"/>
        <v>0</v>
      </c>
      <c r="R148" s="25">
        <f t="shared" si="28"/>
        <v>0</v>
      </c>
      <c r="S148" s="33"/>
      <c r="U148" s="25">
        <f t="shared" si="29"/>
        <v>0</v>
      </c>
      <c r="V148" s="25">
        <f t="shared" si="30"/>
        <v>0</v>
      </c>
      <c r="W148" s="25">
        <f t="shared" si="31"/>
        <v>0</v>
      </c>
      <c r="X148" s="25">
        <f t="shared" si="32"/>
        <v>0</v>
      </c>
      <c r="Y148" s="25">
        <f t="shared" si="33"/>
        <v>0</v>
      </c>
    </row>
    <row r="149" spans="1:26" s="9" customFormat="1" ht="15">
      <c r="A149" s="30"/>
      <c r="B149" s="30"/>
      <c r="C149" s="22">
        <f t="shared" si="23"/>
        <v>4</v>
      </c>
      <c r="D149" s="28">
        <v>4210</v>
      </c>
      <c r="E149" s="28">
        <v>421</v>
      </c>
      <c r="F149" s="22">
        <f t="shared" si="24"/>
        <v>3</v>
      </c>
      <c r="G149" s="29">
        <f t="shared" si="25"/>
        <v>4210000</v>
      </c>
      <c r="H149" s="30" t="s">
        <v>258</v>
      </c>
      <c r="I149" s="30"/>
      <c r="J149" s="42" t="s">
        <v>131</v>
      </c>
      <c r="K149" s="32"/>
      <c r="L149" s="85"/>
      <c r="M149" s="90"/>
      <c r="N149" s="90"/>
      <c r="O149" s="25"/>
      <c r="P149" s="25">
        <f t="shared" si="26"/>
        <v>0</v>
      </c>
      <c r="Q149" s="25">
        <f t="shared" si="27"/>
        <v>0</v>
      </c>
      <c r="R149" s="25">
        <f t="shared" si="28"/>
        <v>0</v>
      </c>
      <c r="S149" s="33"/>
      <c r="U149" s="25">
        <f t="shared" si="29"/>
        <v>0</v>
      </c>
      <c r="V149" s="25">
        <f t="shared" si="30"/>
        <v>0</v>
      </c>
      <c r="W149" s="25">
        <f t="shared" si="31"/>
        <v>0</v>
      </c>
      <c r="X149" s="25">
        <f t="shared" si="32"/>
        <v>0</v>
      </c>
      <c r="Y149" s="25">
        <f t="shared" si="33"/>
        <v>0</v>
      </c>
    </row>
    <row r="150" spans="1:26" s="9" customFormat="1" ht="15">
      <c r="A150" s="30"/>
      <c r="B150" s="30"/>
      <c r="C150" s="22">
        <f t="shared" si="23"/>
        <v>5</v>
      </c>
      <c r="D150" s="62">
        <v>42101</v>
      </c>
      <c r="E150" s="62">
        <v>4211</v>
      </c>
      <c r="F150" s="22">
        <f t="shared" si="24"/>
        <v>4</v>
      </c>
      <c r="G150" s="29">
        <f t="shared" si="25"/>
        <v>4211000</v>
      </c>
      <c r="H150" s="30" t="s">
        <v>258</v>
      </c>
      <c r="I150" s="30"/>
      <c r="J150" s="44" t="s">
        <v>131</v>
      </c>
      <c r="K150" s="32" t="s">
        <v>3</v>
      </c>
      <c r="L150" s="85">
        <v>4</v>
      </c>
      <c r="M150" s="90"/>
      <c r="N150" s="90"/>
      <c r="O150" s="25"/>
      <c r="P150" s="25">
        <f t="shared" si="26"/>
        <v>0</v>
      </c>
      <c r="Q150" s="25">
        <f t="shared" si="27"/>
        <v>0</v>
      </c>
      <c r="R150" s="25">
        <f t="shared" si="28"/>
        <v>0</v>
      </c>
      <c r="S150" s="33" t="s">
        <v>317</v>
      </c>
      <c r="U150" s="25">
        <f t="shared" si="29"/>
        <v>0</v>
      </c>
      <c r="V150" s="25">
        <f t="shared" si="30"/>
        <v>0</v>
      </c>
      <c r="W150" s="25">
        <f t="shared" si="31"/>
        <v>0</v>
      </c>
      <c r="X150" s="25">
        <f t="shared" si="32"/>
        <v>0</v>
      </c>
      <c r="Y150" s="25">
        <f t="shared" si="33"/>
        <v>0</v>
      </c>
    </row>
    <row r="151" spans="1:26" s="9" customFormat="1" ht="15" hidden="1">
      <c r="A151" s="30"/>
      <c r="B151" s="30">
        <v>1</v>
      </c>
      <c r="C151" s="22">
        <f t="shared" si="23"/>
        <v>5</v>
      </c>
      <c r="D151" s="62">
        <v>42102</v>
      </c>
      <c r="E151" s="62">
        <v>4212</v>
      </c>
      <c r="F151" s="22">
        <f t="shared" si="24"/>
        <v>4</v>
      </c>
      <c r="G151" s="29">
        <f t="shared" si="25"/>
        <v>4212000</v>
      </c>
      <c r="H151" s="30"/>
      <c r="I151" s="30"/>
      <c r="J151" s="44" t="s">
        <v>132</v>
      </c>
      <c r="K151" s="32" t="s">
        <v>4</v>
      </c>
      <c r="L151" s="85"/>
      <c r="M151" s="90"/>
      <c r="N151" s="90"/>
      <c r="O151" s="25"/>
      <c r="P151" s="25">
        <f t="shared" si="26"/>
        <v>0</v>
      </c>
      <c r="Q151" s="25">
        <f t="shared" si="27"/>
        <v>0</v>
      </c>
      <c r="R151" s="25">
        <f t="shared" si="28"/>
        <v>0</v>
      </c>
      <c r="S151" s="33"/>
      <c r="U151" s="25">
        <f t="shared" si="29"/>
        <v>0</v>
      </c>
      <c r="V151" s="25">
        <f t="shared" si="30"/>
        <v>0</v>
      </c>
      <c r="W151" s="25">
        <f t="shared" si="31"/>
        <v>0</v>
      </c>
      <c r="X151" s="25">
        <f t="shared" si="32"/>
        <v>0</v>
      </c>
      <c r="Y151" s="25">
        <f t="shared" si="33"/>
        <v>0</v>
      </c>
    </row>
    <row r="152" spans="1:26" s="9" customFormat="1" ht="15" hidden="1">
      <c r="A152" s="30"/>
      <c r="B152" s="30">
        <v>1</v>
      </c>
      <c r="C152" s="22">
        <f t="shared" si="23"/>
        <v>4</v>
      </c>
      <c r="D152" s="28">
        <v>4270</v>
      </c>
      <c r="E152" s="28">
        <v>422</v>
      </c>
      <c r="F152" s="22">
        <f t="shared" si="24"/>
        <v>3</v>
      </c>
      <c r="G152" s="29">
        <f t="shared" si="25"/>
        <v>4220000</v>
      </c>
      <c r="H152" s="30"/>
      <c r="I152" s="30"/>
      <c r="J152" s="42" t="s">
        <v>133</v>
      </c>
      <c r="K152" s="32"/>
      <c r="L152" s="85"/>
      <c r="M152" s="90"/>
      <c r="N152" s="90"/>
      <c r="O152" s="25"/>
      <c r="P152" s="25">
        <f t="shared" si="26"/>
        <v>0</v>
      </c>
      <c r="Q152" s="25">
        <f t="shared" si="27"/>
        <v>0</v>
      </c>
      <c r="R152" s="25">
        <f t="shared" si="28"/>
        <v>0</v>
      </c>
      <c r="S152" s="33"/>
      <c r="U152" s="25">
        <f t="shared" si="29"/>
        <v>0</v>
      </c>
      <c r="V152" s="25">
        <f t="shared" si="30"/>
        <v>0</v>
      </c>
      <c r="W152" s="25">
        <f t="shared" si="31"/>
        <v>0</v>
      </c>
      <c r="X152" s="25">
        <f t="shared" si="32"/>
        <v>0</v>
      </c>
      <c r="Y152" s="25">
        <f t="shared" si="33"/>
        <v>0</v>
      </c>
    </row>
    <row r="153" spans="1:26" s="9" customFormat="1" ht="15" hidden="1">
      <c r="A153" s="30"/>
      <c r="B153" s="30"/>
      <c r="C153" s="22">
        <f t="shared" si="23"/>
        <v>5</v>
      </c>
      <c r="D153" s="62">
        <v>42701</v>
      </c>
      <c r="E153" s="62">
        <v>4221</v>
      </c>
      <c r="F153" s="22">
        <f t="shared" si="24"/>
        <v>4</v>
      </c>
      <c r="G153" s="29">
        <f t="shared" si="25"/>
        <v>4221000</v>
      </c>
      <c r="H153" s="30"/>
      <c r="I153" s="30"/>
      <c r="J153" s="44" t="s">
        <v>134</v>
      </c>
      <c r="K153" s="32" t="s">
        <v>3</v>
      </c>
      <c r="L153" s="85"/>
      <c r="M153" s="90"/>
      <c r="N153" s="90"/>
      <c r="O153" s="25"/>
      <c r="P153" s="25">
        <f t="shared" si="26"/>
        <v>0</v>
      </c>
      <c r="Q153" s="25">
        <f t="shared" si="27"/>
        <v>0</v>
      </c>
      <c r="R153" s="25">
        <f t="shared" si="28"/>
        <v>0</v>
      </c>
      <c r="S153" s="33"/>
      <c r="U153" s="25">
        <f t="shared" si="29"/>
        <v>0</v>
      </c>
      <c r="V153" s="25">
        <f t="shared" si="30"/>
        <v>0</v>
      </c>
      <c r="W153" s="25">
        <f t="shared" si="31"/>
        <v>0</v>
      </c>
      <c r="X153" s="25">
        <f t="shared" si="32"/>
        <v>0</v>
      </c>
      <c r="Y153" s="25">
        <f t="shared" si="33"/>
        <v>0</v>
      </c>
    </row>
    <row r="154" spans="1:26" s="9" customFormat="1" ht="15" hidden="1">
      <c r="A154" s="30">
        <v>1</v>
      </c>
      <c r="B154" s="30">
        <v>1</v>
      </c>
      <c r="C154" s="22">
        <f t="shared" si="23"/>
        <v>5</v>
      </c>
      <c r="D154" s="62">
        <v>42702</v>
      </c>
      <c r="E154" s="62">
        <v>4222</v>
      </c>
      <c r="F154" s="22">
        <f t="shared" si="24"/>
        <v>4</v>
      </c>
      <c r="G154" s="29">
        <f t="shared" si="25"/>
        <v>4222000</v>
      </c>
      <c r="H154" s="30"/>
      <c r="I154" s="30"/>
      <c r="J154" s="44" t="s">
        <v>135</v>
      </c>
      <c r="K154" s="32" t="s">
        <v>3</v>
      </c>
      <c r="L154" s="85"/>
      <c r="M154" s="90"/>
      <c r="N154" s="90"/>
      <c r="O154" s="25"/>
      <c r="P154" s="25">
        <f t="shared" si="26"/>
        <v>0</v>
      </c>
      <c r="Q154" s="25">
        <f t="shared" si="27"/>
        <v>0</v>
      </c>
      <c r="R154" s="25">
        <f t="shared" si="28"/>
        <v>0</v>
      </c>
      <c r="S154" s="33"/>
      <c r="U154" s="25">
        <f t="shared" si="29"/>
        <v>0</v>
      </c>
      <c r="V154" s="25">
        <f t="shared" si="30"/>
        <v>0</v>
      </c>
      <c r="W154" s="25">
        <f t="shared" si="31"/>
        <v>0</v>
      </c>
      <c r="X154" s="25">
        <f t="shared" si="32"/>
        <v>0</v>
      </c>
      <c r="Y154" s="25">
        <f t="shared" si="33"/>
        <v>0</v>
      </c>
    </row>
    <row r="155" spans="1:26" s="9" customFormat="1" ht="15" hidden="1">
      <c r="A155" s="30">
        <v>1</v>
      </c>
      <c r="B155" s="30">
        <v>1</v>
      </c>
      <c r="C155" s="22">
        <f t="shared" si="23"/>
        <v>5</v>
      </c>
      <c r="D155" s="62">
        <v>42703</v>
      </c>
      <c r="E155" s="62">
        <v>4223</v>
      </c>
      <c r="F155" s="22">
        <f t="shared" si="24"/>
        <v>4</v>
      </c>
      <c r="G155" s="29">
        <f t="shared" si="25"/>
        <v>4223000</v>
      </c>
      <c r="H155" s="30"/>
      <c r="I155" s="30"/>
      <c r="J155" s="44" t="s">
        <v>136</v>
      </c>
      <c r="K155" s="32" t="s">
        <v>3</v>
      </c>
      <c r="L155" s="85"/>
      <c r="M155" s="90"/>
      <c r="N155" s="90"/>
      <c r="O155" s="25"/>
      <c r="P155" s="25">
        <f t="shared" si="26"/>
        <v>0</v>
      </c>
      <c r="Q155" s="25">
        <f t="shared" si="27"/>
        <v>0</v>
      </c>
      <c r="R155" s="25">
        <f t="shared" si="28"/>
        <v>0</v>
      </c>
      <c r="S155" s="33"/>
      <c r="U155" s="25">
        <f t="shared" si="29"/>
        <v>0</v>
      </c>
      <c r="V155" s="25">
        <f t="shared" si="30"/>
        <v>0</v>
      </c>
      <c r="W155" s="25">
        <f t="shared" si="31"/>
        <v>0</v>
      </c>
      <c r="X155" s="25">
        <f t="shared" si="32"/>
        <v>0</v>
      </c>
      <c r="Y155" s="25">
        <f t="shared" si="33"/>
        <v>0</v>
      </c>
    </row>
    <row r="156" spans="1:26" s="9" customFormat="1" ht="15" hidden="1">
      <c r="A156" s="30">
        <v>1</v>
      </c>
      <c r="B156" s="30">
        <v>1</v>
      </c>
      <c r="C156" s="22">
        <f t="shared" si="23"/>
        <v>5</v>
      </c>
      <c r="D156" s="62">
        <v>42704</v>
      </c>
      <c r="E156" s="62">
        <v>4224</v>
      </c>
      <c r="F156" s="22">
        <f t="shared" si="24"/>
        <v>4</v>
      </c>
      <c r="G156" s="29">
        <f t="shared" si="25"/>
        <v>4224000</v>
      </c>
      <c r="H156" s="30"/>
      <c r="I156" s="30"/>
      <c r="J156" s="44" t="s">
        <v>137</v>
      </c>
      <c r="K156" s="32" t="s">
        <v>3</v>
      </c>
      <c r="L156" s="85"/>
      <c r="M156" s="90"/>
      <c r="N156" s="90"/>
      <c r="O156" s="25"/>
      <c r="P156" s="25">
        <f t="shared" si="26"/>
        <v>0</v>
      </c>
      <c r="Q156" s="25">
        <f t="shared" si="27"/>
        <v>0</v>
      </c>
      <c r="R156" s="25">
        <f t="shared" si="28"/>
        <v>0</v>
      </c>
      <c r="S156" s="33"/>
      <c r="U156" s="25">
        <f t="shared" si="29"/>
        <v>0</v>
      </c>
      <c r="V156" s="25">
        <f t="shared" si="30"/>
        <v>0</v>
      </c>
      <c r="W156" s="25">
        <f t="shared" si="31"/>
        <v>0</v>
      </c>
      <c r="X156" s="25">
        <f t="shared" si="32"/>
        <v>0</v>
      </c>
      <c r="Y156" s="25">
        <f t="shared" si="33"/>
        <v>0</v>
      </c>
    </row>
    <row r="157" spans="1:26" s="9" customFormat="1" ht="15" hidden="1">
      <c r="A157" s="30">
        <v>1</v>
      </c>
      <c r="B157" s="30">
        <v>1</v>
      </c>
      <c r="C157" s="22">
        <f t="shared" si="23"/>
        <v>5</v>
      </c>
      <c r="D157" s="62">
        <v>42705</v>
      </c>
      <c r="E157" s="62">
        <v>4225</v>
      </c>
      <c r="F157" s="22">
        <f t="shared" si="24"/>
        <v>4</v>
      </c>
      <c r="G157" s="29">
        <f t="shared" si="25"/>
        <v>4225000</v>
      </c>
      <c r="H157" s="30"/>
      <c r="I157" s="30"/>
      <c r="J157" s="44" t="s">
        <v>138</v>
      </c>
      <c r="K157" s="32" t="s">
        <v>3</v>
      </c>
      <c r="L157" s="85"/>
      <c r="M157" s="90"/>
      <c r="N157" s="90"/>
      <c r="O157" s="25"/>
      <c r="P157" s="25">
        <f t="shared" si="26"/>
        <v>0</v>
      </c>
      <c r="Q157" s="25">
        <f t="shared" si="27"/>
        <v>0</v>
      </c>
      <c r="R157" s="25">
        <f t="shared" si="28"/>
        <v>0</v>
      </c>
      <c r="S157" s="33"/>
      <c r="U157" s="25">
        <f t="shared" si="29"/>
        <v>0</v>
      </c>
      <c r="V157" s="25">
        <f t="shared" si="30"/>
        <v>0</v>
      </c>
      <c r="W157" s="25">
        <f t="shared" si="31"/>
        <v>0</v>
      </c>
      <c r="X157" s="25">
        <f t="shared" si="32"/>
        <v>0</v>
      </c>
      <c r="Y157" s="25">
        <f t="shared" si="33"/>
        <v>0</v>
      </c>
    </row>
    <row r="158" spans="1:26" s="9" customFormat="1" ht="15" hidden="1">
      <c r="A158" s="30">
        <v>1</v>
      </c>
      <c r="B158" s="30">
        <v>1</v>
      </c>
      <c r="C158" s="22">
        <f t="shared" si="23"/>
        <v>5</v>
      </c>
      <c r="D158" s="62">
        <v>42706</v>
      </c>
      <c r="E158" s="62">
        <v>4226</v>
      </c>
      <c r="F158" s="22">
        <f t="shared" si="24"/>
        <v>4</v>
      </c>
      <c r="G158" s="29">
        <f t="shared" si="25"/>
        <v>4226000</v>
      </c>
      <c r="H158" s="30"/>
      <c r="I158" s="30"/>
      <c r="J158" s="44" t="s">
        <v>139</v>
      </c>
      <c r="K158" s="32" t="s">
        <v>3</v>
      </c>
      <c r="L158" s="85"/>
      <c r="M158" s="90"/>
      <c r="N158" s="90"/>
      <c r="O158" s="25"/>
      <c r="P158" s="25">
        <f t="shared" si="26"/>
        <v>0</v>
      </c>
      <c r="Q158" s="25">
        <f t="shared" si="27"/>
        <v>0</v>
      </c>
      <c r="R158" s="25">
        <f t="shared" si="28"/>
        <v>0</v>
      </c>
      <c r="S158" s="33"/>
      <c r="T158" s="65"/>
      <c r="U158" s="25">
        <f t="shared" si="29"/>
        <v>0</v>
      </c>
      <c r="V158" s="25">
        <f t="shared" si="30"/>
        <v>0</v>
      </c>
      <c r="W158" s="25">
        <f t="shared" si="31"/>
        <v>0</v>
      </c>
      <c r="X158" s="25">
        <f t="shared" si="32"/>
        <v>0</v>
      </c>
      <c r="Y158" s="25">
        <f t="shared" si="33"/>
        <v>0</v>
      </c>
    </row>
    <row r="159" spans="1:26" s="9" customFormat="1" ht="15" hidden="1">
      <c r="A159" s="30">
        <v>1</v>
      </c>
      <c r="B159" s="30">
        <v>1</v>
      </c>
      <c r="C159" s="22">
        <f t="shared" si="23"/>
        <v>5</v>
      </c>
      <c r="D159" s="62">
        <v>42707</v>
      </c>
      <c r="E159" s="62">
        <v>4227</v>
      </c>
      <c r="F159" s="22">
        <f t="shared" si="24"/>
        <v>4</v>
      </c>
      <c r="G159" s="29">
        <f t="shared" si="25"/>
        <v>4227000</v>
      </c>
      <c r="H159" s="30"/>
      <c r="I159" s="30"/>
      <c r="J159" s="44" t="s">
        <v>140</v>
      </c>
      <c r="K159" s="32" t="s">
        <v>3</v>
      </c>
      <c r="L159" s="85"/>
      <c r="M159" s="90"/>
      <c r="N159" s="90"/>
      <c r="O159" s="25"/>
      <c r="P159" s="25">
        <f t="shared" si="26"/>
        <v>0</v>
      </c>
      <c r="Q159" s="25">
        <f t="shared" si="27"/>
        <v>0</v>
      </c>
      <c r="R159" s="25">
        <f t="shared" si="28"/>
        <v>0</v>
      </c>
      <c r="S159" s="33"/>
      <c r="U159" s="25">
        <f t="shared" si="29"/>
        <v>0</v>
      </c>
      <c r="V159" s="25">
        <f t="shared" si="30"/>
        <v>0</v>
      </c>
      <c r="W159" s="25">
        <f t="shared" si="31"/>
        <v>0</v>
      </c>
      <c r="X159" s="25">
        <f t="shared" si="32"/>
        <v>0</v>
      </c>
      <c r="Y159" s="25">
        <f t="shared" si="33"/>
        <v>0</v>
      </c>
      <c r="Z159" s="65"/>
    </row>
    <row r="160" spans="1:26" s="9" customFormat="1" ht="15" hidden="1">
      <c r="A160" s="30">
        <v>1</v>
      </c>
      <c r="B160" s="30">
        <v>1</v>
      </c>
      <c r="C160" s="22">
        <f t="shared" si="23"/>
        <v>5</v>
      </c>
      <c r="D160" s="62">
        <v>42708</v>
      </c>
      <c r="E160" s="62">
        <v>4228</v>
      </c>
      <c r="F160" s="22">
        <f t="shared" si="24"/>
        <v>4</v>
      </c>
      <c r="G160" s="29">
        <f t="shared" si="25"/>
        <v>4228000</v>
      </c>
      <c r="H160" s="30"/>
      <c r="I160" s="30"/>
      <c r="J160" s="44" t="s">
        <v>141</v>
      </c>
      <c r="K160" s="32" t="s">
        <v>3</v>
      </c>
      <c r="L160" s="85"/>
      <c r="M160" s="90"/>
      <c r="N160" s="90"/>
      <c r="O160" s="25"/>
      <c r="P160" s="25">
        <f t="shared" si="26"/>
        <v>0</v>
      </c>
      <c r="Q160" s="25">
        <f t="shared" si="27"/>
        <v>0</v>
      </c>
      <c r="R160" s="25">
        <f t="shared" si="28"/>
        <v>0</v>
      </c>
      <c r="S160" s="33"/>
      <c r="U160" s="25">
        <f t="shared" si="29"/>
        <v>0</v>
      </c>
      <c r="V160" s="25">
        <f t="shared" si="30"/>
        <v>0</v>
      </c>
      <c r="W160" s="25">
        <f t="shared" si="31"/>
        <v>0</v>
      </c>
      <c r="X160" s="25">
        <f t="shared" si="32"/>
        <v>0</v>
      </c>
      <c r="Y160" s="25">
        <f t="shared" si="33"/>
        <v>0</v>
      </c>
    </row>
    <row r="161" spans="1:26" s="9" customFormat="1" ht="15" hidden="1">
      <c r="A161" s="30">
        <v>1</v>
      </c>
      <c r="B161" s="30">
        <v>1</v>
      </c>
      <c r="C161" s="22">
        <f t="shared" si="23"/>
        <v>4</v>
      </c>
      <c r="D161" s="41">
        <v>4300</v>
      </c>
      <c r="E161" s="41">
        <v>43</v>
      </c>
      <c r="F161" s="22">
        <f t="shared" si="24"/>
        <v>2</v>
      </c>
      <c r="G161" s="29">
        <f t="shared" si="25"/>
        <v>4300000</v>
      </c>
      <c r="H161" s="30"/>
      <c r="I161" s="30"/>
      <c r="J161" s="31" t="s">
        <v>144</v>
      </c>
      <c r="K161" s="32"/>
      <c r="L161" s="85"/>
      <c r="M161" s="90"/>
      <c r="N161" s="90"/>
      <c r="O161" s="25"/>
      <c r="P161" s="25">
        <f t="shared" si="26"/>
        <v>0</v>
      </c>
      <c r="Q161" s="25">
        <f t="shared" si="27"/>
        <v>0</v>
      </c>
      <c r="R161" s="25">
        <f t="shared" si="28"/>
        <v>0</v>
      </c>
      <c r="S161" s="33"/>
      <c r="U161" s="25">
        <f t="shared" si="29"/>
        <v>0</v>
      </c>
      <c r="V161" s="25">
        <f t="shared" si="30"/>
        <v>0</v>
      </c>
      <c r="W161" s="25">
        <f t="shared" si="31"/>
        <v>0</v>
      </c>
      <c r="X161" s="25">
        <f t="shared" si="32"/>
        <v>0</v>
      </c>
      <c r="Y161" s="25">
        <f t="shared" si="33"/>
        <v>0</v>
      </c>
    </row>
    <row r="162" spans="1:26" s="9" customFormat="1" ht="15" hidden="1">
      <c r="A162" s="30"/>
      <c r="B162" s="30"/>
      <c r="C162" s="22">
        <f t="shared" si="23"/>
        <v>5</v>
      </c>
      <c r="D162" s="62">
        <v>43101</v>
      </c>
      <c r="E162" s="62">
        <v>431</v>
      </c>
      <c r="F162" s="22">
        <f t="shared" si="24"/>
        <v>3</v>
      </c>
      <c r="G162" s="29">
        <f t="shared" si="25"/>
        <v>4310000</v>
      </c>
      <c r="H162" s="30"/>
      <c r="I162" s="30"/>
      <c r="J162" s="36" t="s">
        <v>142</v>
      </c>
      <c r="K162" s="32" t="s">
        <v>4</v>
      </c>
      <c r="L162" s="85"/>
      <c r="M162" s="90"/>
      <c r="N162" s="90"/>
      <c r="O162" s="25"/>
      <c r="P162" s="25">
        <f t="shared" si="26"/>
        <v>0</v>
      </c>
      <c r="Q162" s="25">
        <f t="shared" si="27"/>
        <v>0</v>
      </c>
      <c r="R162" s="25">
        <f t="shared" si="28"/>
        <v>0</v>
      </c>
      <c r="S162" s="33"/>
      <c r="U162" s="25">
        <f t="shared" si="29"/>
        <v>0</v>
      </c>
      <c r="V162" s="25">
        <f t="shared" si="30"/>
        <v>0</v>
      </c>
      <c r="W162" s="25">
        <f t="shared" si="31"/>
        <v>0</v>
      </c>
      <c r="X162" s="25">
        <f t="shared" si="32"/>
        <v>0</v>
      </c>
      <c r="Y162" s="25">
        <f t="shared" si="33"/>
        <v>0</v>
      </c>
    </row>
    <row r="163" spans="1:26" s="9" customFormat="1" ht="15" hidden="1">
      <c r="A163" s="30">
        <v>1</v>
      </c>
      <c r="B163" s="30">
        <v>1</v>
      </c>
      <c r="C163" s="22">
        <f t="shared" si="23"/>
        <v>5</v>
      </c>
      <c r="D163" s="62">
        <v>43301</v>
      </c>
      <c r="E163" s="62">
        <v>432</v>
      </c>
      <c r="F163" s="22">
        <f t="shared" si="24"/>
        <v>3</v>
      </c>
      <c r="G163" s="29">
        <f t="shared" si="25"/>
        <v>4320000</v>
      </c>
      <c r="H163" s="30"/>
      <c r="I163" s="30"/>
      <c r="J163" s="36" t="s">
        <v>143</v>
      </c>
      <c r="K163" s="32" t="s">
        <v>3</v>
      </c>
      <c r="L163" s="85"/>
      <c r="M163" s="90"/>
      <c r="N163" s="90"/>
      <c r="O163" s="25"/>
      <c r="P163" s="25">
        <f t="shared" si="26"/>
        <v>0</v>
      </c>
      <c r="Q163" s="25">
        <f t="shared" si="27"/>
        <v>0</v>
      </c>
      <c r="R163" s="25">
        <f t="shared" si="28"/>
        <v>0</v>
      </c>
      <c r="S163" s="33"/>
      <c r="U163" s="25">
        <f t="shared" si="29"/>
        <v>0</v>
      </c>
      <c r="V163" s="25">
        <f t="shared" si="30"/>
        <v>0</v>
      </c>
      <c r="W163" s="25">
        <f t="shared" si="31"/>
        <v>0</v>
      </c>
      <c r="X163" s="25">
        <f t="shared" si="32"/>
        <v>0</v>
      </c>
      <c r="Y163" s="25">
        <f t="shared" si="33"/>
        <v>0</v>
      </c>
    </row>
    <row r="164" spans="1:26" s="65" customFormat="1" ht="15" hidden="1">
      <c r="A164" s="30">
        <v>1</v>
      </c>
      <c r="B164" s="30">
        <v>1</v>
      </c>
      <c r="C164" s="22">
        <f t="shared" si="23"/>
        <v>4</v>
      </c>
      <c r="D164" s="41">
        <v>4600</v>
      </c>
      <c r="E164" s="41">
        <v>44</v>
      </c>
      <c r="F164" s="22">
        <f t="shared" si="24"/>
        <v>2</v>
      </c>
      <c r="G164" s="29">
        <f t="shared" si="25"/>
        <v>4400000</v>
      </c>
      <c r="H164" s="30"/>
      <c r="I164" s="30"/>
      <c r="J164" s="31" t="s">
        <v>146</v>
      </c>
      <c r="K164" s="32"/>
      <c r="L164" s="85"/>
      <c r="M164" s="90"/>
      <c r="N164" s="90"/>
      <c r="O164" s="25"/>
      <c r="P164" s="25">
        <f t="shared" si="26"/>
        <v>0</v>
      </c>
      <c r="Q164" s="25">
        <f t="shared" si="27"/>
        <v>0</v>
      </c>
      <c r="R164" s="25">
        <f t="shared" si="28"/>
        <v>0</v>
      </c>
      <c r="S164" s="33"/>
      <c r="T164" s="9"/>
      <c r="U164" s="25">
        <f t="shared" si="29"/>
        <v>0</v>
      </c>
      <c r="V164" s="25">
        <f t="shared" si="30"/>
        <v>0</v>
      </c>
      <c r="W164" s="25">
        <f t="shared" si="31"/>
        <v>0</v>
      </c>
      <c r="X164" s="25">
        <f t="shared" si="32"/>
        <v>0</v>
      </c>
      <c r="Y164" s="25">
        <f t="shared" si="33"/>
        <v>0</v>
      </c>
      <c r="Z164" s="9"/>
    </row>
    <row r="165" spans="1:26" s="9" customFormat="1" ht="15" hidden="1">
      <c r="A165" s="30"/>
      <c r="B165" s="30"/>
      <c r="C165" s="22">
        <f t="shared" si="23"/>
        <v>5</v>
      </c>
      <c r="D165" s="62">
        <v>46601</v>
      </c>
      <c r="E165" s="62">
        <v>441</v>
      </c>
      <c r="F165" s="22">
        <f t="shared" si="24"/>
        <v>3</v>
      </c>
      <c r="G165" s="29">
        <f t="shared" si="25"/>
        <v>4410000</v>
      </c>
      <c r="H165" s="30"/>
      <c r="I165" s="30"/>
      <c r="J165" s="36" t="s">
        <v>148</v>
      </c>
      <c r="K165" s="32" t="s">
        <v>4</v>
      </c>
      <c r="L165" s="85"/>
      <c r="M165" s="90"/>
      <c r="N165" s="90"/>
      <c r="O165" s="25"/>
      <c r="P165" s="25">
        <f t="shared" si="26"/>
        <v>0</v>
      </c>
      <c r="Q165" s="25">
        <f t="shared" si="27"/>
        <v>0</v>
      </c>
      <c r="R165" s="25">
        <f t="shared" si="28"/>
        <v>0</v>
      </c>
      <c r="S165" s="33"/>
      <c r="U165" s="25">
        <f t="shared" si="29"/>
        <v>0</v>
      </c>
      <c r="V165" s="25">
        <f t="shared" si="30"/>
        <v>0</v>
      </c>
      <c r="W165" s="25">
        <f t="shared" si="31"/>
        <v>0</v>
      </c>
      <c r="X165" s="25">
        <f t="shared" si="32"/>
        <v>0</v>
      </c>
      <c r="Y165" s="25">
        <f t="shared" si="33"/>
        <v>0</v>
      </c>
    </row>
    <row r="166" spans="1:26" s="9" customFormat="1" ht="15" hidden="1">
      <c r="A166" s="30">
        <v>1</v>
      </c>
      <c r="B166" s="30">
        <v>1</v>
      </c>
      <c r="C166" s="22">
        <f t="shared" si="23"/>
        <v>5</v>
      </c>
      <c r="D166" s="62">
        <v>46101</v>
      </c>
      <c r="E166" s="62">
        <v>442</v>
      </c>
      <c r="F166" s="22">
        <f t="shared" si="24"/>
        <v>3</v>
      </c>
      <c r="G166" s="29">
        <f t="shared" si="25"/>
        <v>4420000</v>
      </c>
      <c r="H166" s="30"/>
      <c r="I166" s="30"/>
      <c r="J166" s="36" t="s">
        <v>147</v>
      </c>
      <c r="K166" s="32" t="s">
        <v>225</v>
      </c>
      <c r="L166" s="85"/>
      <c r="M166" s="90"/>
      <c r="N166" s="90"/>
      <c r="O166" s="25"/>
      <c r="P166" s="25">
        <f t="shared" si="26"/>
        <v>0</v>
      </c>
      <c r="Q166" s="25">
        <f t="shared" si="27"/>
        <v>0</v>
      </c>
      <c r="R166" s="25">
        <f t="shared" si="28"/>
        <v>0</v>
      </c>
      <c r="S166" s="33"/>
      <c r="U166" s="25">
        <f t="shared" si="29"/>
        <v>0</v>
      </c>
      <c r="V166" s="25">
        <f t="shared" si="30"/>
        <v>0</v>
      </c>
      <c r="W166" s="25">
        <f t="shared" si="31"/>
        <v>0</v>
      </c>
      <c r="X166" s="25">
        <f t="shared" si="32"/>
        <v>0</v>
      </c>
      <c r="Y166" s="25">
        <f t="shared" si="33"/>
        <v>0</v>
      </c>
    </row>
    <row r="167" spans="1:26" s="9" customFormat="1" ht="15" hidden="1">
      <c r="A167" s="30">
        <v>1</v>
      </c>
      <c r="B167" s="30">
        <v>1</v>
      </c>
      <c r="C167" s="22">
        <f t="shared" si="23"/>
        <v>4</v>
      </c>
      <c r="D167" s="41">
        <v>4700</v>
      </c>
      <c r="E167" s="41">
        <v>45</v>
      </c>
      <c r="F167" s="22">
        <f t="shared" si="24"/>
        <v>2</v>
      </c>
      <c r="G167" s="29">
        <f t="shared" si="25"/>
        <v>4500000</v>
      </c>
      <c r="H167" s="30"/>
      <c r="I167" s="30"/>
      <c r="J167" s="31" t="s">
        <v>160</v>
      </c>
      <c r="K167" s="32"/>
      <c r="L167" s="85"/>
      <c r="M167" s="90"/>
      <c r="N167" s="90"/>
      <c r="O167" s="25"/>
      <c r="P167" s="25">
        <f t="shared" si="26"/>
        <v>0</v>
      </c>
      <c r="Q167" s="25">
        <f t="shared" si="27"/>
        <v>0</v>
      </c>
      <c r="R167" s="25">
        <f t="shared" si="28"/>
        <v>0</v>
      </c>
      <c r="S167" s="33"/>
      <c r="U167" s="25">
        <f t="shared" si="29"/>
        <v>0</v>
      </c>
      <c r="V167" s="25">
        <f t="shared" si="30"/>
        <v>0</v>
      </c>
      <c r="W167" s="25">
        <f t="shared" si="31"/>
        <v>0</v>
      </c>
      <c r="X167" s="25">
        <f t="shared" si="32"/>
        <v>0</v>
      </c>
      <c r="Y167" s="25">
        <f t="shared" si="33"/>
        <v>0</v>
      </c>
    </row>
    <row r="168" spans="1:26" s="9" customFormat="1" ht="15" hidden="1">
      <c r="A168" s="30"/>
      <c r="B168" s="30"/>
      <c r="C168" s="22">
        <f t="shared" si="23"/>
        <v>5</v>
      </c>
      <c r="D168" s="62">
        <v>47101</v>
      </c>
      <c r="E168" s="62">
        <v>451</v>
      </c>
      <c r="F168" s="22">
        <f t="shared" si="24"/>
        <v>3</v>
      </c>
      <c r="G168" s="29">
        <f t="shared" si="25"/>
        <v>4510000</v>
      </c>
      <c r="H168" s="30"/>
      <c r="I168" s="30" t="s">
        <v>301</v>
      </c>
      <c r="J168" s="64" t="s">
        <v>302</v>
      </c>
      <c r="K168" s="32" t="s">
        <v>226</v>
      </c>
      <c r="L168" s="85">
        <v>15</v>
      </c>
      <c r="M168" s="90"/>
      <c r="N168" s="90"/>
      <c r="O168" s="25"/>
      <c r="P168" s="25">
        <f t="shared" si="26"/>
        <v>0</v>
      </c>
      <c r="Q168" s="25">
        <f t="shared" si="27"/>
        <v>0</v>
      </c>
      <c r="R168" s="25">
        <f t="shared" si="28"/>
        <v>0</v>
      </c>
      <c r="S168" s="33"/>
      <c r="U168" s="25">
        <f t="shared" si="29"/>
        <v>0</v>
      </c>
      <c r="V168" s="25">
        <f t="shared" si="30"/>
        <v>0</v>
      </c>
      <c r="W168" s="25">
        <f t="shared" si="31"/>
        <v>0</v>
      </c>
      <c r="X168" s="25">
        <f t="shared" si="32"/>
        <v>0</v>
      </c>
      <c r="Y168" s="25">
        <f t="shared" si="33"/>
        <v>0</v>
      </c>
    </row>
    <row r="169" spans="1:26" s="9" customFormat="1" ht="15" hidden="1">
      <c r="A169" s="30"/>
      <c r="B169" s="30">
        <v>1</v>
      </c>
      <c r="C169" s="22">
        <f t="shared" si="23"/>
        <v>5</v>
      </c>
      <c r="D169" s="62">
        <v>47201</v>
      </c>
      <c r="E169" s="62">
        <v>452</v>
      </c>
      <c r="F169" s="22">
        <f t="shared" si="24"/>
        <v>3</v>
      </c>
      <c r="G169" s="29">
        <f t="shared" si="25"/>
        <v>4520000</v>
      </c>
      <c r="H169" s="30"/>
      <c r="I169" s="30"/>
      <c r="J169" s="39" t="s">
        <v>161</v>
      </c>
      <c r="K169" s="32" t="s">
        <v>4</v>
      </c>
      <c r="L169" s="85"/>
      <c r="M169" s="90"/>
      <c r="N169" s="90"/>
      <c r="O169" s="25"/>
      <c r="P169" s="25">
        <f t="shared" si="26"/>
        <v>0</v>
      </c>
      <c r="Q169" s="25">
        <f t="shared" si="27"/>
        <v>0</v>
      </c>
      <c r="R169" s="25">
        <f t="shared" si="28"/>
        <v>0</v>
      </c>
      <c r="S169" s="33"/>
      <c r="U169" s="25">
        <f t="shared" si="29"/>
        <v>0</v>
      </c>
      <c r="V169" s="25">
        <f t="shared" si="30"/>
        <v>0</v>
      </c>
      <c r="W169" s="25">
        <f t="shared" si="31"/>
        <v>0</v>
      </c>
      <c r="X169" s="25">
        <f t="shared" si="32"/>
        <v>0</v>
      </c>
      <c r="Y169" s="25">
        <f t="shared" si="33"/>
        <v>0</v>
      </c>
    </row>
    <row r="170" spans="1:26" s="9" customFormat="1" ht="15" hidden="1">
      <c r="A170" s="30"/>
      <c r="B170" s="30">
        <v>1</v>
      </c>
      <c r="C170" s="22">
        <f t="shared" si="23"/>
        <v>5</v>
      </c>
      <c r="D170" s="62">
        <v>47301</v>
      </c>
      <c r="E170" s="62">
        <v>453</v>
      </c>
      <c r="F170" s="22">
        <f t="shared" si="24"/>
        <v>3</v>
      </c>
      <c r="G170" s="29">
        <f t="shared" si="25"/>
        <v>4530000</v>
      </c>
      <c r="H170" s="30"/>
      <c r="I170" s="30"/>
      <c r="J170" s="39" t="s">
        <v>162</v>
      </c>
      <c r="K170" s="32" t="s">
        <v>4</v>
      </c>
      <c r="L170" s="85"/>
      <c r="M170" s="90"/>
      <c r="N170" s="90"/>
      <c r="O170" s="25"/>
      <c r="P170" s="25">
        <f t="shared" si="26"/>
        <v>0</v>
      </c>
      <c r="Q170" s="25">
        <f t="shared" si="27"/>
        <v>0</v>
      </c>
      <c r="R170" s="25">
        <f t="shared" si="28"/>
        <v>0</v>
      </c>
      <c r="S170" s="33"/>
      <c r="T170" s="65"/>
      <c r="U170" s="25">
        <f t="shared" si="29"/>
        <v>0</v>
      </c>
      <c r="V170" s="25">
        <f t="shared" si="30"/>
        <v>0</v>
      </c>
      <c r="W170" s="25">
        <f t="shared" si="31"/>
        <v>0</v>
      </c>
      <c r="X170" s="25">
        <f t="shared" si="32"/>
        <v>0</v>
      </c>
      <c r="Y170" s="25">
        <f t="shared" si="33"/>
        <v>0</v>
      </c>
    </row>
    <row r="171" spans="1:26" s="9" customFormat="1" ht="15" hidden="1">
      <c r="A171" s="30"/>
      <c r="B171" s="30">
        <v>1</v>
      </c>
      <c r="C171" s="22">
        <f t="shared" si="23"/>
        <v>4</v>
      </c>
      <c r="D171" s="41">
        <v>4800</v>
      </c>
      <c r="E171" s="41">
        <v>46</v>
      </c>
      <c r="F171" s="22">
        <f t="shared" si="24"/>
        <v>2</v>
      </c>
      <c r="G171" s="29">
        <f t="shared" si="25"/>
        <v>4600000</v>
      </c>
      <c r="H171" s="30"/>
      <c r="I171" s="30"/>
      <c r="J171" s="31" t="s">
        <v>151</v>
      </c>
      <c r="K171" s="32"/>
      <c r="L171" s="85"/>
      <c r="M171" s="90"/>
      <c r="N171" s="90"/>
      <c r="O171" s="25"/>
      <c r="P171" s="25">
        <f t="shared" si="26"/>
        <v>0</v>
      </c>
      <c r="Q171" s="25">
        <f t="shared" si="27"/>
        <v>0</v>
      </c>
      <c r="R171" s="25">
        <f t="shared" si="28"/>
        <v>0</v>
      </c>
      <c r="S171" s="33"/>
      <c r="U171" s="25">
        <f t="shared" si="29"/>
        <v>0</v>
      </c>
      <c r="V171" s="25">
        <f t="shared" si="30"/>
        <v>0</v>
      </c>
      <c r="W171" s="25">
        <f t="shared" si="31"/>
        <v>0</v>
      </c>
      <c r="X171" s="25">
        <f t="shared" si="32"/>
        <v>0</v>
      </c>
      <c r="Y171" s="25">
        <f t="shared" si="33"/>
        <v>0</v>
      </c>
      <c r="Z171" s="65"/>
    </row>
    <row r="172" spans="1:26" s="9" customFormat="1" ht="15" hidden="1">
      <c r="A172" s="30"/>
      <c r="B172" s="30"/>
      <c r="C172" s="22">
        <f t="shared" si="23"/>
        <v>4</v>
      </c>
      <c r="D172" s="41">
        <v>4800</v>
      </c>
      <c r="E172" s="41">
        <v>461</v>
      </c>
      <c r="F172" s="22">
        <f t="shared" si="24"/>
        <v>3</v>
      </c>
      <c r="G172" s="29">
        <f t="shared" si="25"/>
        <v>4610000</v>
      </c>
      <c r="H172" s="30"/>
      <c r="I172" s="30"/>
      <c r="J172" s="42" t="s">
        <v>202</v>
      </c>
      <c r="K172" s="32"/>
      <c r="L172" s="86"/>
      <c r="M172" s="90"/>
      <c r="N172" s="90"/>
      <c r="O172" s="25"/>
      <c r="P172" s="25">
        <f t="shared" si="26"/>
        <v>0</v>
      </c>
      <c r="Q172" s="25">
        <f t="shared" si="27"/>
        <v>0</v>
      </c>
      <c r="R172" s="25">
        <f t="shared" si="28"/>
        <v>0</v>
      </c>
      <c r="S172" s="33"/>
      <c r="U172" s="25">
        <f t="shared" si="29"/>
        <v>0</v>
      </c>
      <c r="V172" s="25">
        <f t="shared" si="30"/>
        <v>0</v>
      </c>
      <c r="W172" s="25">
        <f t="shared" si="31"/>
        <v>0</v>
      </c>
      <c r="X172" s="25">
        <f t="shared" si="32"/>
        <v>0</v>
      </c>
      <c r="Y172" s="25">
        <f t="shared" si="33"/>
        <v>0</v>
      </c>
    </row>
    <row r="173" spans="1:26" s="9" customFormat="1" ht="15" hidden="1">
      <c r="A173" s="30"/>
      <c r="B173" s="30"/>
      <c r="C173" s="22">
        <f t="shared" si="23"/>
        <v>4</v>
      </c>
      <c r="D173" s="28">
        <v>4830</v>
      </c>
      <c r="E173" s="28">
        <v>4611</v>
      </c>
      <c r="F173" s="22">
        <f t="shared" si="24"/>
        <v>4</v>
      </c>
      <c r="G173" s="29">
        <f t="shared" si="25"/>
        <v>4611000</v>
      </c>
      <c r="H173" s="30"/>
      <c r="I173" s="30"/>
      <c r="J173" s="66" t="s">
        <v>124</v>
      </c>
      <c r="K173" s="32"/>
      <c r="L173" s="85"/>
      <c r="M173" s="90"/>
      <c r="N173" s="90"/>
      <c r="O173" s="25"/>
      <c r="P173" s="25">
        <f t="shared" si="26"/>
        <v>0</v>
      </c>
      <c r="Q173" s="25">
        <f t="shared" si="27"/>
        <v>0</v>
      </c>
      <c r="R173" s="25">
        <f t="shared" si="28"/>
        <v>0</v>
      </c>
      <c r="S173" s="33"/>
      <c r="U173" s="25">
        <f t="shared" si="29"/>
        <v>0</v>
      </c>
      <c r="V173" s="25">
        <f t="shared" si="30"/>
        <v>0</v>
      </c>
      <c r="W173" s="25">
        <f t="shared" si="31"/>
        <v>0</v>
      </c>
      <c r="X173" s="25">
        <f t="shared" si="32"/>
        <v>0</v>
      </c>
      <c r="Y173" s="25">
        <f t="shared" si="33"/>
        <v>0</v>
      </c>
    </row>
    <row r="174" spans="1:26" s="9" customFormat="1" ht="15" hidden="1">
      <c r="A174" s="30"/>
      <c r="B174" s="30"/>
      <c r="C174" s="22">
        <f t="shared" si="23"/>
        <v>5</v>
      </c>
      <c r="D174" s="62">
        <v>48301</v>
      </c>
      <c r="E174" s="62">
        <v>46111</v>
      </c>
      <c r="F174" s="22">
        <f t="shared" si="24"/>
        <v>5</v>
      </c>
      <c r="G174" s="29">
        <f t="shared" si="25"/>
        <v>4611100</v>
      </c>
      <c r="H174" s="30"/>
      <c r="I174" s="30"/>
      <c r="J174" s="67" t="s">
        <v>250</v>
      </c>
      <c r="K174" s="32" t="s">
        <v>253</v>
      </c>
      <c r="L174" s="85"/>
      <c r="M174" s="90"/>
      <c r="N174" s="90"/>
      <c r="O174" s="25"/>
      <c r="P174" s="25">
        <f t="shared" si="26"/>
        <v>0</v>
      </c>
      <c r="Q174" s="25">
        <f t="shared" si="27"/>
        <v>0</v>
      </c>
      <c r="R174" s="25">
        <f t="shared" si="28"/>
        <v>0</v>
      </c>
      <c r="S174" s="33"/>
      <c r="U174" s="25">
        <f t="shared" si="29"/>
        <v>0</v>
      </c>
      <c r="V174" s="25">
        <f t="shared" si="30"/>
        <v>0</v>
      </c>
      <c r="W174" s="25">
        <f t="shared" si="31"/>
        <v>0</v>
      </c>
      <c r="X174" s="25">
        <f t="shared" si="32"/>
        <v>0</v>
      </c>
      <c r="Y174" s="25">
        <f t="shared" si="33"/>
        <v>0</v>
      </c>
    </row>
    <row r="175" spans="1:26" s="9" customFormat="1" ht="15" hidden="1">
      <c r="A175" s="30">
        <v>1</v>
      </c>
      <c r="B175" s="30">
        <v>1</v>
      </c>
      <c r="C175" s="22">
        <f t="shared" si="23"/>
        <v>5</v>
      </c>
      <c r="D175" s="62">
        <v>48301</v>
      </c>
      <c r="E175" s="62">
        <v>46112</v>
      </c>
      <c r="F175" s="22">
        <f t="shared" si="24"/>
        <v>5</v>
      </c>
      <c r="G175" s="29">
        <f t="shared" si="25"/>
        <v>4611200</v>
      </c>
      <c r="H175" s="30"/>
      <c r="I175" s="30"/>
      <c r="J175" s="67" t="s">
        <v>251</v>
      </c>
      <c r="K175" s="32" t="s">
        <v>253</v>
      </c>
      <c r="L175" s="85"/>
      <c r="M175" s="90"/>
      <c r="N175" s="90"/>
      <c r="O175" s="25"/>
      <c r="P175" s="25">
        <f t="shared" si="26"/>
        <v>0</v>
      </c>
      <c r="Q175" s="25">
        <f t="shared" si="27"/>
        <v>0</v>
      </c>
      <c r="R175" s="25">
        <f t="shared" si="28"/>
        <v>0</v>
      </c>
      <c r="S175" s="33"/>
      <c r="U175" s="25">
        <f t="shared" si="29"/>
        <v>0</v>
      </c>
      <c r="V175" s="25">
        <f t="shared" si="30"/>
        <v>0</v>
      </c>
      <c r="W175" s="25">
        <f t="shared" si="31"/>
        <v>0</v>
      </c>
      <c r="X175" s="25">
        <f t="shared" si="32"/>
        <v>0</v>
      </c>
      <c r="Y175" s="25">
        <f t="shared" si="33"/>
        <v>0</v>
      </c>
    </row>
    <row r="176" spans="1:26" s="65" customFormat="1" ht="15" hidden="1">
      <c r="A176" s="30">
        <v>2</v>
      </c>
      <c r="B176" s="30">
        <v>1</v>
      </c>
      <c r="C176" s="22">
        <f t="shared" si="23"/>
        <v>5</v>
      </c>
      <c r="D176" s="62">
        <v>48302</v>
      </c>
      <c r="E176" s="62">
        <v>46113</v>
      </c>
      <c r="F176" s="22">
        <f t="shared" si="24"/>
        <v>5</v>
      </c>
      <c r="G176" s="29">
        <f t="shared" si="25"/>
        <v>4611300</v>
      </c>
      <c r="H176" s="30"/>
      <c r="I176" s="30"/>
      <c r="J176" s="67" t="s">
        <v>153</v>
      </c>
      <c r="K176" s="32" t="s">
        <v>3</v>
      </c>
      <c r="L176" s="85"/>
      <c r="M176" s="90"/>
      <c r="N176" s="90"/>
      <c r="O176" s="25"/>
      <c r="P176" s="25">
        <f t="shared" si="26"/>
        <v>0</v>
      </c>
      <c r="Q176" s="25">
        <f t="shared" si="27"/>
        <v>0</v>
      </c>
      <c r="R176" s="25">
        <f t="shared" si="28"/>
        <v>0</v>
      </c>
      <c r="S176" s="33"/>
      <c r="T176" s="9"/>
      <c r="U176" s="25">
        <f t="shared" si="29"/>
        <v>0</v>
      </c>
      <c r="V176" s="25">
        <f t="shared" si="30"/>
        <v>0</v>
      </c>
      <c r="W176" s="25">
        <f t="shared" si="31"/>
        <v>0</v>
      </c>
      <c r="X176" s="25">
        <f t="shared" si="32"/>
        <v>0</v>
      </c>
      <c r="Y176" s="25">
        <f t="shared" si="33"/>
        <v>0</v>
      </c>
      <c r="Z176" s="9"/>
    </row>
    <row r="177" spans="1:26" s="9" customFormat="1" ht="15" hidden="1">
      <c r="A177" s="30">
        <v>1</v>
      </c>
      <c r="B177" s="30">
        <v>1</v>
      </c>
      <c r="C177" s="22">
        <f t="shared" si="23"/>
        <v>5</v>
      </c>
      <c r="D177" s="62">
        <v>48302</v>
      </c>
      <c r="E177" s="62">
        <v>46114</v>
      </c>
      <c r="F177" s="22">
        <f t="shared" si="24"/>
        <v>5</v>
      </c>
      <c r="G177" s="29">
        <f t="shared" si="25"/>
        <v>4611400</v>
      </c>
      <c r="H177" s="30"/>
      <c r="I177" s="30"/>
      <c r="J177" s="67" t="s">
        <v>252</v>
      </c>
      <c r="K177" s="32" t="s">
        <v>4</v>
      </c>
      <c r="L177" s="85"/>
      <c r="M177" s="90"/>
      <c r="N177" s="90"/>
      <c r="O177" s="25"/>
      <c r="P177" s="25">
        <f t="shared" si="26"/>
        <v>0</v>
      </c>
      <c r="Q177" s="25">
        <f t="shared" si="27"/>
        <v>0</v>
      </c>
      <c r="R177" s="25">
        <f t="shared" si="28"/>
        <v>0</v>
      </c>
      <c r="S177" s="33"/>
      <c r="U177" s="25">
        <f t="shared" si="29"/>
        <v>0</v>
      </c>
      <c r="V177" s="25">
        <f t="shared" si="30"/>
        <v>0</v>
      </c>
      <c r="W177" s="25">
        <f t="shared" si="31"/>
        <v>0</v>
      </c>
      <c r="X177" s="25">
        <f t="shared" si="32"/>
        <v>0</v>
      </c>
      <c r="Y177" s="25">
        <f t="shared" si="33"/>
        <v>0</v>
      </c>
    </row>
    <row r="178" spans="1:26" s="9" customFormat="1" ht="15" hidden="1">
      <c r="A178" s="30">
        <v>1</v>
      </c>
      <c r="B178" s="30">
        <v>1</v>
      </c>
      <c r="C178" s="22">
        <f t="shared" si="23"/>
        <v>5</v>
      </c>
      <c r="D178" s="62">
        <v>48303</v>
      </c>
      <c r="E178" s="62">
        <v>46115</v>
      </c>
      <c r="F178" s="22">
        <f t="shared" si="24"/>
        <v>5</v>
      </c>
      <c r="G178" s="29">
        <f t="shared" si="25"/>
        <v>4611500</v>
      </c>
      <c r="H178" s="30"/>
      <c r="I178" s="30"/>
      <c r="J178" s="67" t="s">
        <v>163</v>
      </c>
      <c r="K178" s="32" t="s">
        <v>4</v>
      </c>
      <c r="L178" s="85"/>
      <c r="M178" s="90"/>
      <c r="N178" s="90"/>
      <c r="O178" s="25"/>
      <c r="P178" s="25">
        <f t="shared" si="26"/>
        <v>0</v>
      </c>
      <c r="Q178" s="25">
        <f t="shared" si="27"/>
        <v>0</v>
      </c>
      <c r="R178" s="25">
        <f t="shared" si="28"/>
        <v>0</v>
      </c>
      <c r="S178" s="33"/>
      <c r="T178" s="65"/>
      <c r="U178" s="25">
        <f t="shared" si="29"/>
        <v>0</v>
      </c>
      <c r="V178" s="25">
        <f t="shared" si="30"/>
        <v>0</v>
      </c>
      <c r="W178" s="25">
        <f t="shared" si="31"/>
        <v>0</v>
      </c>
      <c r="X178" s="25">
        <f t="shared" si="32"/>
        <v>0</v>
      </c>
      <c r="Y178" s="25">
        <f t="shared" si="33"/>
        <v>0</v>
      </c>
    </row>
    <row r="179" spans="1:26" s="9" customFormat="1" ht="15" hidden="1">
      <c r="A179" s="30">
        <v>1</v>
      </c>
      <c r="B179" s="30">
        <v>1</v>
      </c>
      <c r="C179" s="22">
        <f t="shared" si="23"/>
        <v>4</v>
      </c>
      <c r="D179" s="28">
        <v>4860</v>
      </c>
      <c r="E179" s="28">
        <v>4612</v>
      </c>
      <c r="F179" s="22">
        <f t="shared" si="24"/>
        <v>4</v>
      </c>
      <c r="G179" s="29">
        <f t="shared" si="25"/>
        <v>4612000</v>
      </c>
      <c r="H179" s="30"/>
      <c r="I179" s="30"/>
      <c r="J179" s="66" t="s">
        <v>126</v>
      </c>
      <c r="K179" s="32"/>
      <c r="L179" s="85"/>
      <c r="M179" s="90"/>
      <c r="N179" s="90"/>
      <c r="O179" s="25"/>
      <c r="P179" s="25">
        <f t="shared" si="26"/>
        <v>0</v>
      </c>
      <c r="Q179" s="25">
        <f t="shared" si="27"/>
        <v>0</v>
      </c>
      <c r="R179" s="25">
        <f t="shared" si="28"/>
        <v>0</v>
      </c>
      <c r="S179" s="33"/>
      <c r="U179" s="25">
        <f t="shared" si="29"/>
        <v>0</v>
      </c>
      <c r="V179" s="25">
        <f t="shared" si="30"/>
        <v>0</v>
      </c>
      <c r="W179" s="25">
        <f t="shared" si="31"/>
        <v>0</v>
      </c>
      <c r="X179" s="25">
        <f t="shared" si="32"/>
        <v>0</v>
      </c>
      <c r="Y179" s="25">
        <f t="shared" si="33"/>
        <v>0</v>
      </c>
      <c r="Z179" s="65"/>
    </row>
    <row r="180" spans="1:26" s="9" customFormat="1" ht="15" hidden="1">
      <c r="A180" s="30"/>
      <c r="B180" s="30"/>
      <c r="C180" s="22">
        <f t="shared" si="23"/>
        <v>5</v>
      </c>
      <c r="D180" s="62">
        <v>48601</v>
      </c>
      <c r="E180" s="62">
        <v>46121</v>
      </c>
      <c r="F180" s="22">
        <f t="shared" si="24"/>
        <v>5</v>
      </c>
      <c r="G180" s="29">
        <f t="shared" si="25"/>
        <v>4612100</v>
      </c>
      <c r="H180" s="30"/>
      <c r="I180" s="30"/>
      <c r="J180" s="67" t="s">
        <v>154</v>
      </c>
      <c r="K180" s="32" t="s">
        <v>4</v>
      </c>
      <c r="L180" s="85"/>
      <c r="M180" s="90"/>
      <c r="N180" s="90"/>
      <c r="O180" s="25"/>
      <c r="P180" s="25">
        <f t="shared" si="26"/>
        <v>0</v>
      </c>
      <c r="Q180" s="25">
        <f t="shared" si="27"/>
        <v>0</v>
      </c>
      <c r="R180" s="25">
        <f t="shared" si="28"/>
        <v>0</v>
      </c>
      <c r="S180" s="33"/>
      <c r="U180" s="25">
        <f t="shared" si="29"/>
        <v>0</v>
      </c>
      <c r="V180" s="25">
        <f t="shared" si="30"/>
        <v>0</v>
      </c>
      <c r="W180" s="25">
        <f t="shared" si="31"/>
        <v>0</v>
      </c>
      <c r="X180" s="25">
        <f t="shared" si="32"/>
        <v>0</v>
      </c>
      <c r="Y180" s="25">
        <f t="shared" si="33"/>
        <v>0</v>
      </c>
    </row>
    <row r="181" spans="1:26" s="9" customFormat="1" ht="30" hidden="1">
      <c r="A181" s="30">
        <v>1</v>
      </c>
      <c r="B181" s="30">
        <v>1</v>
      </c>
      <c r="C181" s="22">
        <f t="shared" si="23"/>
        <v>5</v>
      </c>
      <c r="D181" s="62">
        <v>48602</v>
      </c>
      <c r="E181" s="62">
        <v>46122</v>
      </c>
      <c r="F181" s="22">
        <f t="shared" si="24"/>
        <v>5</v>
      </c>
      <c r="G181" s="29">
        <f t="shared" si="25"/>
        <v>4612200</v>
      </c>
      <c r="H181" s="30"/>
      <c r="I181" s="30"/>
      <c r="J181" s="67" t="s">
        <v>155</v>
      </c>
      <c r="K181" s="32" t="s">
        <v>4</v>
      </c>
      <c r="L181" s="85"/>
      <c r="M181" s="90"/>
      <c r="N181" s="90"/>
      <c r="O181" s="25"/>
      <c r="P181" s="25">
        <f t="shared" si="26"/>
        <v>0</v>
      </c>
      <c r="Q181" s="25">
        <f t="shared" si="27"/>
        <v>0</v>
      </c>
      <c r="R181" s="25">
        <f t="shared" si="28"/>
        <v>0</v>
      </c>
      <c r="S181" s="33"/>
      <c r="U181" s="25">
        <f t="shared" si="29"/>
        <v>0</v>
      </c>
      <c r="V181" s="25">
        <f t="shared" si="30"/>
        <v>0</v>
      </c>
      <c r="W181" s="25">
        <f t="shared" si="31"/>
        <v>0</v>
      </c>
      <c r="X181" s="25">
        <f t="shared" si="32"/>
        <v>0</v>
      </c>
      <c r="Y181" s="25">
        <f t="shared" si="33"/>
        <v>0</v>
      </c>
    </row>
    <row r="182" spans="1:26" s="9" customFormat="1" ht="15" hidden="1">
      <c r="A182" s="30">
        <v>1</v>
      </c>
      <c r="B182" s="30">
        <v>1</v>
      </c>
      <c r="C182" s="22">
        <f t="shared" si="23"/>
        <v>4</v>
      </c>
      <c r="D182" s="28">
        <v>4870</v>
      </c>
      <c r="E182" s="28">
        <v>4613</v>
      </c>
      <c r="F182" s="22">
        <f t="shared" si="24"/>
        <v>4</v>
      </c>
      <c r="G182" s="29">
        <f t="shared" si="25"/>
        <v>4613000</v>
      </c>
      <c r="H182" s="30"/>
      <c r="I182" s="30"/>
      <c r="J182" s="66" t="s">
        <v>156</v>
      </c>
      <c r="K182" s="32"/>
      <c r="L182" s="85"/>
      <c r="M182" s="90"/>
      <c r="N182" s="90"/>
      <c r="O182" s="25"/>
      <c r="P182" s="25">
        <f t="shared" si="26"/>
        <v>0</v>
      </c>
      <c r="Q182" s="25">
        <f t="shared" si="27"/>
        <v>0</v>
      </c>
      <c r="R182" s="25">
        <f t="shared" si="28"/>
        <v>0</v>
      </c>
      <c r="S182" s="33"/>
      <c r="U182" s="25">
        <f t="shared" si="29"/>
        <v>0</v>
      </c>
      <c r="V182" s="25">
        <f t="shared" si="30"/>
        <v>0</v>
      </c>
      <c r="W182" s="25">
        <f t="shared" si="31"/>
        <v>0</v>
      </c>
      <c r="X182" s="25">
        <f t="shared" si="32"/>
        <v>0</v>
      </c>
      <c r="Y182" s="25">
        <f t="shared" si="33"/>
        <v>0</v>
      </c>
    </row>
    <row r="183" spans="1:26" s="9" customFormat="1" ht="30" hidden="1">
      <c r="A183" s="30"/>
      <c r="B183" s="30"/>
      <c r="C183" s="22">
        <f t="shared" si="23"/>
        <v>5</v>
      </c>
      <c r="D183" s="62">
        <v>48701</v>
      </c>
      <c r="E183" s="62">
        <v>46131</v>
      </c>
      <c r="F183" s="22">
        <f t="shared" si="24"/>
        <v>5</v>
      </c>
      <c r="G183" s="29">
        <f t="shared" si="25"/>
        <v>4613100</v>
      </c>
      <c r="H183" s="30"/>
      <c r="I183" s="30" t="s">
        <v>280</v>
      </c>
      <c r="J183" s="67" t="s">
        <v>267</v>
      </c>
      <c r="K183" s="32" t="s">
        <v>225</v>
      </c>
      <c r="L183" s="85">
        <v>19.600000000000001</v>
      </c>
      <c r="M183" s="90"/>
      <c r="N183" s="90"/>
      <c r="O183" s="25"/>
      <c r="P183" s="25">
        <f t="shared" si="26"/>
        <v>0</v>
      </c>
      <c r="Q183" s="25">
        <f t="shared" si="27"/>
        <v>0</v>
      </c>
      <c r="R183" s="25">
        <f t="shared" si="28"/>
        <v>0</v>
      </c>
      <c r="S183" s="33" t="s">
        <v>259</v>
      </c>
      <c r="U183" s="25">
        <f t="shared" si="29"/>
        <v>0</v>
      </c>
      <c r="V183" s="25">
        <f t="shared" si="30"/>
        <v>0</v>
      </c>
      <c r="W183" s="25">
        <f t="shared" si="31"/>
        <v>0</v>
      </c>
      <c r="X183" s="25">
        <f t="shared" si="32"/>
        <v>0</v>
      </c>
      <c r="Y183" s="25">
        <f t="shared" si="33"/>
        <v>0</v>
      </c>
    </row>
    <row r="184" spans="1:26" s="65" customFormat="1" ht="15" hidden="1">
      <c r="A184" s="30">
        <v>1</v>
      </c>
      <c r="B184" s="30">
        <v>1</v>
      </c>
      <c r="C184" s="22">
        <f t="shared" si="23"/>
        <v>4</v>
      </c>
      <c r="D184" s="28">
        <v>4880</v>
      </c>
      <c r="E184" s="28">
        <v>4614</v>
      </c>
      <c r="F184" s="22">
        <f t="shared" si="24"/>
        <v>4</v>
      </c>
      <c r="G184" s="29">
        <f t="shared" si="25"/>
        <v>4614000</v>
      </c>
      <c r="H184" s="30"/>
      <c r="I184" s="30"/>
      <c r="J184" s="66" t="s">
        <v>157</v>
      </c>
      <c r="K184" s="32"/>
      <c r="L184" s="85"/>
      <c r="M184" s="90"/>
      <c r="N184" s="90"/>
      <c r="O184" s="25"/>
      <c r="P184" s="25">
        <f t="shared" si="26"/>
        <v>0</v>
      </c>
      <c r="Q184" s="25">
        <f t="shared" si="27"/>
        <v>0</v>
      </c>
      <c r="R184" s="25">
        <f t="shared" si="28"/>
        <v>0</v>
      </c>
      <c r="S184" s="33"/>
      <c r="T184" s="9"/>
      <c r="U184" s="25">
        <f t="shared" si="29"/>
        <v>0</v>
      </c>
      <c r="V184" s="25">
        <f t="shared" si="30"/>
        <v>0</v>
      </c>
      <c r="W184" s="25">
        <f t="shared" si="31"/>
        <v>0</v>
      </c>
      <c r="X184" s="25">
        <f t="shared" si="32"/>
        <v>0</v>
      </c>
      <c r="Y184" s="25">
        <f t="shared" si="33"/>
        <v>0</v>
      </c>
      <c r="Z184" s="9"/>
    </row>
    <row r="185" spans="1:26" s="9" customFormat="1" ht="15" hidden="1">
      <c r="A185" s="30"/>
      <c r="B185" s="30"/>
      <c r="C185" s="22">
        <f t="shared" si="23"/>
        <v>5</v>
      </c>
      <c r="D185" s="62">
        <v>48801</v>
      </c>
      <c r="E185" s="62">
        <v>46141</v>
      </c>
      <c r="F185" s="22">
        <f t="shared" si="24"/>
        <v>5</v>
      </c>
      <c r="G185" s="29">
        <f t="shared" si="25"/>
        <v>4614100</v>
      </c>
      <c r="H185" s="30"/>
      <c r="I185" s="30"/>
      <c r="J185" s="67" t="s">
        <v>255</v>
      </c>
      <c r="K185" s="32" t="s">
        <v>225</v>
      </c>
      <c r="L185" s="85"/>
      <c r="M185" s="90"/>
      <c r="N185" s="90"/>
      <c r="O185" s="25"/>
      <c r="P185" s="25">
        <f t="shared" si="26"/>
        <v>0</v>
      </c>
      <c r="Q185" s="25">
        <f t="shared" si="27"/>
        <v>0</v>
      </c>
      <c r="R185" s="25">
        <f t="shared" si="28"/>
        <v>0</v>
      </c>
      <c r="S185" s="33"/>
      <c r="U185" s="25">
        <f t="shared" si="29"/>
        <v>0</v>
      </c>
      <c r="V185" s="25">
        <f t="shared" si="30"/>
        <v>0</v>
      </c>
      <c r="W185" s="25">
        <f t="shared" si="31"/>
        <v>0</v>
      </c>
      <c r="X185" s="25">
        <f t="shared" si="32"/>
        <v>0</v>
      </c>
      <c r="Y185" s="25">
        <f t="shared" si="33"/>
        <v>0</v>
      </c>
    </row>
    <row r="186" spans="1:26" s="9" customFormat="1" ht="15" hidden="1">
      <c r="A186" s="30">
        <v>1</v>
      </c>
      <c r="B186" s="30">
        <v>1</v>
      </c>
      <c r="C186" s="22">
        <f t="shared" si="23"/>
        <v>4</v>
      </c>
      <c r="D186" s="41">
        <v>4800</v>
      </c>
      <c r="E186" s="41">
        <v>462</v>
      </c>
      <c r="F186" s="22">
        <f t="shared" si="24"/>
        <v>3</v>
      </c>
      <c r="G186" s="29">
        <f t="shared" si="25"/>
        <v>4620000</v>
      </c>
      <c r="H186" s="30"/>
      <c r="I186" s="30"/>
      <c r="J186" s="42" t="s">
        <v>201</v>
      </c>
      <c r="K186" s="32"/>
      <c r="L186" s="86"/>
      <c r="M186" s="90"/>
      <c r="N186" s="90"/>
      <c r="O186" s="25"/>
      <c r="P186" s="25">
        <f t="shared" si="26"/>
        <v>0</v>
      </c>
      <c r="Q186" s="25">
        <f t="shared" si="27"/>
        <v>0</v>
      </c>
      <c r="R186" s="25">
        <f t="shared" si="28"/>
        <v>0</v>
      </c>
      <c r="S186" s="33"/>
      <c r="U186" s="25">
        <f t="shared" si="29"/>
        <v>0</v>
      </c>
      <c r="V186" s="25">
        <f t="shared" si="30"/>
        <v>0</v>
      </c>
      <c r="W186" s="25">
        <f t="shared" si="31"/>
        <v>0</v>
      </c>
      <c r="X186" s="25">
        <f t="shared" si="32"/>
        <v>0</v>
      </c>
      <c r="Y186" s="25">
        <f t="shared" si="33"/>
        <v>0</v>
      </c>
    </row>
    <row r="187" spans="1:26" s="9" customFormat="1" ht="15" hidden="1">
      <c r="A187" s="30"/>
      <c r="B187" s="30"/>
      <c r="C187" s="22">
        <f t="shared" si="23"/>
        <v>4</v>
      </c>
      <c r="D187" s="28">
        <v>4830</v>
      </c>
      <c r="E187" s="28">
        <v>4621</v>
      </c>
      <c r="F187" s="22">
        <f t="shared" si="24"/>
        <v>4</v>
      </c>
      <c r="G187" s="29">
        <f t="shared" si="25"/>
        <v>4621000</v>
      </c>
      <c r="H187" s="30"/>
      <c r="I187" s="30"/>
      <c r="J187" s="66" t="s">
        <v>124</v>
      </c>
      <c r="K187" s="32"/>
      <c r="L187" s="85"/>
      <c r="M187" s="90"/>
      <c r="N187" s="90"/>
      <c r="O187" s="25"/>
      <c r="P187" s="25">
        <f t="shared" si="26"/>
        <v>0</v>
      </c>
      <c r="Q187" s="25">
        <f t="shared" si="27"/>
        <v>0</v>
      </c>
      <c r="R187" s="25">
        <f t="shared" si="28"/>
        <v>0</v>
      </c>
      <c r="S187" s="33"/>
      <c r="U187" s="25">
        <f t="shared" si="29"/>
        <v>0</v>
      </c>
      <c r="V187" s="25">
        <f t="shared" si="30"/>
        <v>0</v>
      </c>
      <c r="W187" s="25">
        <f t="shared" si="31"/>
        <v>0</v>
      </c>
      <c r="X187" s="25">
        <f t="shared" si="32"/>
        <v>0</v>
      </c>
      <c r="Y187" s="25">
        <f t="shared" si="33"/>
        <v>0</v>
      </c>
    </row>
    <row r="188" spans="1:26" s="9" customFormat="1" ht="15" hidden="1">
      <c r="A188" s="30"/>
      <c r="B188" s="30"/>
      <c r="C188" s="22">
        <f t="shared" si="23"/>
        <v>5</v>
      </c>
      <c r="D188" s="62">
        <v>48303</v>
      </c>
      <c r="E188" s="62">
        <v>46211</v>
      </c>
      <c r="F188" s="22">
        <f t="shared" si="24"/>
        <v>5</v>
      </c>
      <c r="G188" s="29">
        <f t="shared" si="25"/>
        <v>4621100</v>
      </c>
      <c r="H188" s="30"/>
      <c r="I188" s="30"/>
      <c r="J188" s="67" t="s">
        <v>152</v>
      </c>
      <c r="K188" s="32" t="s">
        <v>4</v>
      </c>
      <c r="L188" s="85"/>
      <c r="M188" s="90"/>
      <c r="N188" s="90"/>
      <c r="O188" s="25"/>
      <c r="P188" s="25">
        <f t="shared" si="26"/>
        <v>0</v>
      </c>
      <c r="Q188" s="25">
        <f t="shared" si="27"/>
        <v>0</v>
      </c>
      <c r="R188" s="25">
        <f t="shared" si="28"/>
        <v>0</v>
      </c>
      <c r="S188" s="33"/>
      <c r="U188" s="25">
        <f t="shared" si="29"/>
        <v>0</v>
      </c>
      <c r="V188" s="25">
        <f t="shared" si="30"/>
        <v>0</v>
      </c>
      <c r="W188" s="25">
        <f t="shared" si="31"/>
        <v>0</v>
      </c>
      <c r="X188" s="25">
        <f t="shared" si="32"/>
        <v>0</v>
      </c>
      <c r="Y188" s="25">
        <f t="shared" si="33"/>
        <v>0</v>
      </c>
    </row>
    <row r="189" spans="1:26" s="9" customFormat="1" ht="15" hidden="1">
      <c r="A189" s="30">
        <v>1</v>
      </c>
      <c r="B189" s="30">
        <v>1</v>
      </c>
      <c r="C189" s="22">
        <f t="shared" si="23"/>
        <v>5</v>
      </c>
      <c r="D189" s="62">
        <v>48304</v>
      </c>
      <c r="E189" s="62">
        <v>46212</v>
      </c>
      <c r="F189" s="22">
        <f t="shared" si="24"/>
        <v>5</v>
      </c>
      <c r="G189" s="29">
        <f t="shared" si="25"/>
        <v>4621200</v>
      </c>
      <c r="H189" s="30"/>
      <c r="I189" s="30"/>
      <c r="J189" s="67" t="s">
        <v>163</v>
      </c>
      <c r="K189" s="32" t="s">
        <v>4</v>
      </c>
      <c r="L189" s="85"/>
      <c r="M189" s="90"/>
      <c r="N189" s="90"/>
      <c r="O189" s="25"/>
      <c r="P189" s="25">
        <f t="shared" si="26"/>
        <v>0</v>
      </c>
      <c r="Q189" s="25">
        <f t="shared" si="27"/>
        <v>0</v>
      </c>
      <c r="R189" s="25">
        <f t="shared" si="28"/>
        <v>0</v>
      </c>
      <c r="S189" s="33"/>
      <c r="U189" s="25">
        <f t="shared" si="29"/>
        <v>0</v>
      </c>
      <c r="V189" s="25">
        <f t="shared" si="30"/>
        <v>0</v>
      </c>
      <c r="W189" s="25">
        <f t="shared" si="31"/>
        <v>0</v>
      </c>
      <c r="X189" s="25">
        <f t="shared" si="32"/>
        <v>0</v>
      </c>
      <c r="Y189" s="25">
        <f t="shared" si="33"/>
        <v>0</v>
      </c>
    </row>
    <row r="190" spans="1:26" s="9" customFormat="1" ht="15" hidden="1">
      <c r="A190" s="30">
        <v>1</v>
      </c>
      <c r="B190" s="30">
        <v>1</v>
      </c>
      <c r="C190" s="22">
        <f t="shared" si="23"/>
        <v>4</v>
      </c>
      <c r="D190" s="28">
        <v>4870</v>
      </c>
      <c r="E190" s="28">
        <v>4622</v>
      </c>
      <c r="F190" s="22">
        <f t="shared" si="24"/>
        <v>4</v>
      </c>
      <c r="G190" s="29">
        <f t="shared" si="25"/>
        <v>4622000</v>
      </c>
      <c r="H190" s="30"/>
      <c r="I190" s="30"/>
      <c r="J190" s="66" t="s">
        <v>156</v>
      </c>
      <c r="K190" s="32"/>
      <c r="L190" s="85"/>
      <c r="M190" s="90"/>
      <c r="N190" s="90"/>
      <c r="O190" s="25"/>
      <c r="P190" s="25">
        <f t="shared" si="26"/>
        <v>0</v>
      </c>
      <c r="Q190" s="25">
        <f t="shared" si="27"/>
        <v>0</v>
      </c>
      <c r="R190" s="25">
        <f t="shared" si="28"/>
        <v>0</v>
      </c>
      <c r="S190" s="33"/>
      <c r="U190" s="25">
        <f t="shared" si="29"/>
        <v>0</v>
      </c>
      <c r="V190" s="25">
        <f t="shared" si="30"/>
        <v>0</v>
      </c>
      <c r="W190" s="25">
        <f t="shared" si="31"/>
        <v>0</v>
      </c>
      <c r="X190" s="25">
        <f t="shared" si="32"/>
        <v>0</v>
      </c>
      <c r="Y190" s="25">
        <f t="shared" si="33"/>
        <v>0</v>
      </c>
    </row>
    <row r="191" spans="1:26" s="9" customFormat="1" ht="30" hidden="1">
      <c r="A191" s="30"/>
      <c r="B191" s="30"/>
      <c r="C191" s="22">
        <f t="shared" si="23"/>
        <v>5</v>
      </c>
      <c r="D191" s="62">
        <v>48702</v>
      </c>
      <c r="E191" s="62">
        <v>46221</v>
      </c>
      <c r="F191" s="22">
        <f t="shared" si="24"/>
        <v>5</v>
      </c>
      <c r="G191" s="29">
        <f t="shared" si="25"/>
        <v>4622100</v>
      </c>
      <c r="H191" s="30"/>
      <c r="I191" s="30"/>
      <c r="J191" s="72" t="s">
        <v>256</v>
      </c>
      <c r="K191" s="32" t="s">
        <v>225</v>
      </c>
      <c r="L191" s="85"/>
      <c r="M191" s="90"/>
      <c r="N191" s="90"/>
      <c r="O191" s="25"/>
      <c r="P191" s="25">
        <f t="shared" si="26"/>
        <v>0</v>
      </c>
      <c r="Q191" s="25">
        <f t="shared" si="27"/>
        <v>0</v>
      </c>
      <c r="R191" s="25">
        <f t="shared" si="28"/>
        <v>0</v>
      </c>
      <c r="S191" s="33"/>
      <c r="U191" s="25">
        <f t="shared" si="29"/>
        <v>0</v>
      </c>
      <c r="V191" s="25">
        <f t="shared" si="30"/>
        <v>0</v>
      </c>
      <c r="W191" s="25">
        <f t="shared" si="31"/>
        <v>0</v>
      </c>
      <c r="X191" s="25">
        <f t="shared" si="32"/>
        <v>0</v>
      </c>
      <c r="Y191" s="25">
        <f t="shared" si="33"/>
        <v>0</v>
      </c>
    </row>
    <row r="192" spans="1:26" s="9" customFormat="1" ht="15" hidden="1">
      <c r="A192" s="30">
        <v>1</v>
      </c>
      <c r="B192" s="30">
        <v>1</v>
      </c>
      <c r="C192" s="22">
        <f t="shared" si="23"/>
        <v>4</v>
      </c>
      <c r="D192" s="28">
        <v>4880</v>
      </c>
      <c r="E192" s="28">
        <v>4623</v>
      </c>
      <c r="F192" s="22">
        <f t="shared" si="24"/>
        <v>4</v>
      </c>
      <c r="G192" s="29">
        <f t="shared" si="25"/>
        <v>4623000</v>
      </c>
      <c r="H192" s="30"/>
      <c r="I192" s="30"/>
      <c r="J192" s="66" t="s">
        <v>157</v>
      </c>
      <c r="K192" s="32"/>
      <c r="L192" s="85"/>
      <c r="M192" s="90"/>
      <c r="N192" s="90"/>
      <c r="O192" s="25"/>
      <c r="P192" s="25">
        <f t="shared" si="26"/>
        <v>0</v>
      </c>
      <c r="Q192" s="25">
        <f t="shared" si="27"/>
        <v>0</v>
      </c>
      <c r="R192" s="25">
        <f t="shared" si="28"/>
        <v>0</v>
      </c>
      <c r="S192" s="33"/>
      <c r="U192" s="25">
        <f t="shared" si="29"/>
        <v>0</v>
      </c>
      <c r="V192" s="25">
        <f t="shared" si="30"/>
        <v>0</v>
      </c>
      <c r="W192" s="25">
        <f t="shared" si="31"/>
        <v>0</v>
      </c>
      <c r="X192" s="25">
        <f t="shared" si="32"/>
        <v>0</v>
      </c>
      <c r="Y192" s="25">
        <f t="shared" si="33"/>
        <v>0</v>
      </c>
    </row>
    <row r="193" spans="1:25" s="9" customFormat="1" ht="15" hidden="1">
      <c r="A193" s="30"/>
      <c r="B193" s="30"/>
      <c r="C193" s="22">
        <f t="shared" si="23"/>
        <v>5</v>
      </c>
      <c r="D193" s="62">
        <v>48802</v>
      </c>
      <c r="E193" s="62">
        <v>46231</v>
      </c>
      <c r="F193" s="22">
        <f t="shared" si="24"/>
        <v>5</v>
      </c>
      <c r="G193" s="29">
        <f t="shared" si="25"/>
        <v>4623100</v>
      </c>
      <c r="H193" s="30"/>
      <c r="I193" s="30"/>
      <c r="J193" s="67" t="s">
        <v>158</v>
      </c>
      <c r="K193" s="32" t="s">
        <v>225</v>
      </c>
      <c r="L193" s="85"/>
      <c r="M193" s="90"/>
      <c r="N193" s="90"/>
      <c r="O193" s="25"/>
      <c r="P193" s="25">
        <f t="shared" si="26"/>
        <v>0</v>
      </c>
      <c r="Q193" s="25">
        <f t="shared" si="27"/>
        <v>0</v>
      </c>
      <c r="R193" s="25">
        <f t="shared" si="28"/>
        <v>0</v>
      </c>
      <c r="S193" s="78"/>
      <c r="U193" s="25">
        <f t="shared" si="29"/>
        <v>0</v>
      </c>
      <c r="V193" s="25">
        <f t="shared" si="30"/>
        <v>0</v>
      </c>
      <c r="W193" s="25">
        <f t="shared" si="31"/>
        <v>0</v>
      </c>
      <c r="X193" s="25">
        <f t="shared" si="32"/>
        <v>0</v>
      </c>
      <c r="Y193" s="25">
        <f t="shared" si="33"/>
        <v>0</v>
      </c>
    </row>
    <row r="194" spans="1:25" s="9" customFormat="1" ht="15" hidden="1">
      <c r="A194" s="30">
        <v>1</v>
      </c>
      <c r="B194" s="30">
        <v>1</v>
      </c>
      <c r="C194" s="22">
        <f t="shared" si="23"/>
        <v>5</v>
      </c>
      <c r="D194" s="62">
        <v>48802</v>
      </c>
      <c r="E194" s="62">
        <v>46232</v>
      </c>
      <c r="F194" s="22">
        <f t="shared" si="24"/>
        <v>5</v>
      </c>
      <c r="G194" s="29">
        <f t="shared" si="25"/>
        <v>4623200</v>
      </c>
      <c r="H194" s="30"/>
      <c r="I194" s="30"/>
      <c r="J194" s="67" t="s">
        <v>254</v>
      </c>
      <c r="K194" s="32" t="s">
        <v>3</v>
      </c>
      <c r="L194" s="85"/>
      <c r="M194" s="90"/>
      <c r="N194" s="90"/>
      <c r="O194" s="25"/>
      <c r="P194" s="25">
        <f t="shared" si="26"/>
        <v>0</v>
      </c>
      <c r="Q194" s="25">
        <f t="shared" si="27"/>
        <v>0</v>
      </c>
      <c r="R194" s="25">
        <f t="shared" si="28"/>
        <v>0</v>
      </c>
      <c r="S194" s="33"/>
      <c r="U194" s="25">
        <f t="shared" si="29"/>
        <v>0</v>
      </c>
      <c r="V194" s="25">
        <f t="shared" si="30"/>
        <v>0</v>
      </c>
      <c r="W194" s="25">
        <f t="shared" si="31"/>
        <v>0</v>
      </c>
      <c r="X194" s="25">
        <f t="shared" si="32"/>
        <v>0</v>
      </c>
      <c r="Y194" s="25">
        <f t="shared" si="33"/>
        <v>0</v>
      </c>
    </row>
    <row r="195" spans="1:25" s="9" customFormat="1" ht="15" hidden="1">
      <c r="A195" s="30">
        <v>1</v>
      </c>
      <c r="B195" s="30">
        <v>1</v>
      </c>
      <c r="C195" s="22">
        <f t="shared" si="23"/>
        <v>4</v>
      </c>
      <c r="D195" s="41">
        <v>4800</v>
      </c>
      <c r="E195" s="41">
        <v>463</v>
      </c>
      <c r="F195" s="22">
        <f t="shared" si="24"/>
        <v>3</v>
      </c>
      <c r="G195" s="29">
        <f t="shared" si="25"/>
        <v>4630000</v>
      </c>
      <c r="H195" s="30"/>
      <c r="I195" s="30"/>
      <c r="J195" s="42" t="s">
        <v>200</v>
      </c>
      <c r="K195" s="32"/>
      <c r="L195" s="86"/>
      <c r="M195" s="90"/>
      <c r="N195" s="90"/>
      <c r="O195" s="25"/>
      <c r="P195" s="25">
        <f t="shared" si="26"/>
        <v>0</v>
      </c>
      <c r="Q195" s="25">
        <f t="shared" si="27"/>
        <v>0</v>
      </c>
      <c r="R195" s="25">
        <f t="shared" si="28"/>
        <v>0</v>
      </c>
      <c r="S195" s="33"/>
      <c r="U195" s="25">
        <f t="shared" si="29"/>
        <v>0</v>
      </c>
      <c r="V195" s="25">
        <f t="shared" si="30"/>
        <v>0</v>
      </c>
      <c r="W195" s="25">
        <f t="shared" si="31"/>
        <v>0</v>
      </c>
      <c r="X195" s="25">
        <f t="shared" si="32"/>
        <v>0</v>
      </c>
      <c r="Y195" s="25">
        <f t="shared" si="33"/>
        <v>0</v>
      </c>
    </row>
    <row r="196" spans="1:25" s="9" customFormat="1" ht="15" hidden="1">
      <c r="A196" s="30"/>
      <c r="B196" s="30"/>
      <c r="C196" s="22">
        <f t="shared" si="23"/>
        <v>4</v>
      </c>
      <c r="D196" s="28">
        <v>4870</v>
      </c>
      <c r="E196" s="28">
        <v>4631</v>
      </c>
      <c r="F196" s="22">
        <f t="shared" si="24"/>
        <v>4</v>
      </c>
      <c r="G196" s="29">
        <f t="shared" si="25"/>
        <v>4631000</v>
      </c>
      <c r="H196" s="30"/>
      <c r="I196" s="30"/>
      <c r="J196" s="66" t="s">
        <v>156</v>
      </c>
      <c r="K196" s="32"/>
      <c r="L196" s="85"/>
      <c r="M196" s="90"/>
      <c r="N196" s="90"/>
      <c r="O196" s="25"/>
      <c r="P196" s="25">
        <f t="shared" si="26"/>
        <v>0</v>
      </c>
      <c r="Q196" s="25">
        <f t="shared" si="27"/>
        <v>0</v>
      </c>
      <c r="R196" s="25">
        <f t="shared" si="28"/>
        <v>0</v>
      </c>
      <c r="S196" s="33"/>
      <c r="U196" s="25">
        <f t="shared" si="29"/>
        <v>0</v>
      </c>
      <c r="V196" s="25">
        <f t="shared" si="30"/>
        <v>0</v>
      </c>
      <c r="W196" s="25">
        <f t="shared" si="31"/>
        <v>0</v>
      </c>
      <c r="X196" s="25">
        <f t="shared" si="32"/>
        <v>0</v>
      </c>
      <c r="Y196" s="25">
        <f t="shared" si="33"/>
        <v>0</v>
      </c>
    </row>
    <row r="197" spans="1:25" s="9" customFormat="1" ht="30" hidden="1">
      <c r="A197" s="30"/>
      <c r="B197" s="30"/>
      <c r="C197" s="22">
        <f t="shared" si="23"/>
        <v>5</v>
      </c>
      <c r="D197" s="62">
        <v>48703</v>
      </c>
      <c r="E197" s="62">
        <v>46311</v>
      </c>
      <c r="F197" s="22">
        <f t="shared" si="24"/>
        <v>5</v>
      </c>
      <c r="G197" s="29">
        <f t="shared" si="25"/>
        <v>4631100</v>
      </c>
      <c r="H197" s="30"/>
      <c r="I197" s="30" t="s">
        <v>281</v>
      </c>
      <c r="J197" s="67" t="s">
        <v>266</v>
      </c>
      <c r="K197" s="32" t="s">
        <v>225</v>
      </c>
      <c r="L197" s="85">
        <v>64.5</v>
      </c>
      <c r="M197" s="90"/>
      <c r="N197" s="90"/>
      <c r="O197" s="25"/>
      <c r="P197" s="25">
        <f t="shared" si="26"/>
        <v>0</v>
      </c>
      <c r="Q197" s="25">
        <f t="shared" si="27"/>
        <v>0</v>
      </c>
      <c r="R197" s="25">
        <f t="shared" si="28"/>
        <v>0</v>
      </c>
      <c r="S197" s="33"/>
      <c r="U197" s="25">
        <f t="shared" si="29"/>
        <v>0</v>
      </c>
      <c r="V197" s="25">
        <f t="shared" si="30"/>
        <v>0</v>
      </c>
      <c r="W197" s="25">
        <f t="shared" si="31"/>
        <v>0</v>
      </c>
      <c r="X197" s="25">
        <f t="shared" si="32"/>
        <v>0</v>
      </c>
      <c r="Y197" s="25">
        <f t="shared" si="33"/>
        <v>0</v>
      </c>
    </row>
    <row r="198" spans="1:25" s="9" customFormat="1" ht="15">
      <c r="A198" s="82"/>
      <c r="B198" s="82"/>
      <c r="C198" s="83">
        <f t="shared" si="23"/>
        <v>2</v>
      </c>
      <c r="D198" s="55">
        <v>50</v>
      </c>
      <c r="E198" s="55">
        <v>5</v>
      </c>
      <c r="F198" s="22">
        <f t="shared" si="24"/>
        <v>1</v>
      </c>
      <c r="G198" s="56">
        <f t="shared" si="25"/>
        <v>5000000</v>
      </c>
      <c r="H198" s="57" t="s">
        <v>258</v>
      </c>
      <c r="I198" s="57"/>
      <c r="J198" s="58" t="s">
        <v>159</v>
      </c>
      <c r="K198" s="59"/>
      <c r="L198" s="87"/>
      <c r="M198" s="71"/>
      <c r="N198" s="71"/>
      <c r="O198" s="71"/>
      <c r="P198" s="24">
        <f t="shared" si="26"/>
        <v>0</v>
      </c>
      <c r="Q198" s="24">
        <f t="shared" si="27"/>
        <v>0</v>
      </c>
      <c r="R198" s="24">
        <f t="shared" si="28"/>
        <v>0</v>
      </c>
      <c r="S198" s="60"/>
      <c r="U198" s="25">
        <f t="shared" si="29"/>
        <v>0</v>
      </c>
      <c r="V198" s="25">
        <f t="shared" si="30"/>
        <v>0</v>
      </c>
      <c r="W198" s="25">
        <f t="shared" si="31"/>
        <v>0</v>
      </c>
      <c r="X198" s="25">
        <f t="shared" si="32"/>
        <v>0</v>
      </c>
      <c r="Y198" s="25">
        <f t="shared" si="33"/>
        <v>0</v>
      </c>
    </row>
    <row r="199" spans="1:25" s="9" customFormat="1" ht="15" hidden="1">
      <c r="A199" s="30"/>
      <c r="B199" s="30"/>
      <c r="C199" s="22">
        <f t="shared" si="23"/>
        <v>4</v>
      </c>
      <c r="D199" s="41">
        <v>5100</v>
      </c>
      <c r="E199" s="41">
        <v>51</v>
      </c>
      <c r="F199" s="22">
        <f t="shared" si="24"/>
        <v>2</v>
      </c>
      <c r="G199" s="29">
        <f t="shared" si="25"/>
        <v>5100000</v>
      </c>
      <c r="H199" s="30"/>
      <c r="I199" s="30"/>
      <c r="J199" s="31" t="s">
        <v>171</v>
      </c>
      <c r="K199" s="32"/>
      <c r="L199" s="85"/>
      <c r="M199" s="90"/>
      <c r="N199" s="90"/>
      <c r="O199" s="25"/>
      <c r="P199" s="25">
        <f t="shared" si="26"/>
        <v>0</v>
      </c>
      <c r="Q199" s="25">
        <f t="shared" si="27"/>
        <v>0</v>
      </c>
      <c r="R199" s="25">
        <f t="shared" si="28"/>
        <v>0</v>
      </c>
      <c r="S199" s="33"/>
      <c r="U199" s="25">
        <f t="shared" si="29"/>
        <v>0</v>
      </c>
      <c r="V199" s="25">
        <f t="shared" si="30"/>
        <v>0</v>
      </c>
      <c r="W199" s="25">
        <f t="shared" si="31"/>
        <v>0</v>
      </c>
      <c r="X199" s="25">
        <f t="shared" si="32"/>
        <v>0</v>
      </c>
      <c r="Y199" s="25">
        <f t="shared" si="33"/>
        <v>0</v>
      </c>
    </row>
    <row r="200" spans="1:25" s="9" customFormat="1" ht="15" hidden="1">
      <c r="A200" s="30"/>
      <c r="B200" s="30"/>
      <c r="C200" s="22">
        <f t="shared" ref="C200:C263" si="34">IF($D200&gt;0,LEN($D200),0)</f>
        <v>4</v>
      </c>
      <c r="D200" s="28">
        <v>5140</v>
      </c>
      <c r="E200" s="28">
        <v>511</v>
      </c>
      <c r="F200" s="22">
        <f t="shared" ref="F200:F263" si="35">IF($E200&gt;0,LEN($E200),0)</f>
        <v>3</v>
      </c>
      <c r="G200" s="29">
        <f t="shared" ref="G200:G263" si="36">IF($C200&gt;0,_xlfn.NUMBERVALUE(LEFT($E200*10^6,7)),0)</f>
        <v>5110000</v>
      </c>
      <c r="H200" s="30"/>
      <c r="I200" s="30"/>
      <c r="J200" s="42" t="s">
        <v>11</v>
      </c>
      <c r="K200" s="32"/>
      <c r="L200" s="85"/>
      <c r="M200" s="90"/>
      <c r="N200" s="90"/>
      <c r="O200" s="25"/>
      <c r="P200" s="25">
        <f t="shared" ref="P200:P263" si="37">SUM(M200:O200)</f>
        <v>0</v>
      </c>
      <c r="Q200" s="25">
        <f t="shared" ref="Q200:Q263" si="38">IF(C200&gt;0,L200*P200,0)</f>
        <v>0</v>
      </c>
      <c r="R200" s="25">
        <f t="shared" ref="R200:R263" si="39">SUM(U200:Y200)</f>
        <v>0</v>
      </c>
      <c r="S200" s="33"/>
      <c r="U200" s="25">
        <f t="shared" ref="U200:U263" si="40">IF(AND(C200=2,F200=1),SUMPRODUCT(($G$8:$G$1012&gt;G200)*($G$8:$G$1012&lt;G200+1000000)*($Q$8:$Q$1012)),0)</f>
        <v>0</v>
      </c>
      <c r="V200" s="25">
        <f t="shared" ref="V200:V263" si="41">IF(AND(C200=4,F200=2),SUMPRODUCT(($G$8:$G$1012&gt;G200)*($G$8:$G$1012&lt;G200+100000)*($Q$8:$Q$1012)),0)</f>
        <v>0</v>
      </c>
      <c r="W200" s="25">
        <f t="shared" ref="W200:W263" si="42">IF(AND(C200=4,F200=3),SUMPRODUCT(($G$8:$G$1012&gt;G200)*($G$8:$G$1012&lt;G200+10000)*($Q$8:$Q$1012)),0)</f>
        <v>0</v>
      </c>
      <c r="X200" s="25">
        <f t="shared" ref="X200:X263" si="43">IF(AND(C200=4,F200=4),SUMPRODUCT(($G$8:$G$1012&gt;G200)*($G$8:$G$1012&lt;G200+1000)*($Q$8:$Q$1012)),0)</f>
        <v>0</v>
      </c>
      <c r="Y200" s="25">
        <f t="shared" ref="Y200:Y263" si="44">IF(AND(C200=4,F200=5),SUMPRODUCT(($G$8:$G$1012&gt;G200)*($G$8:$G$1012&lt;G200+100)*($Q$8:$Q$1012)),0)</f>
        <v>0</v>
      </c>
    </row>
    <row r="201" spans="1:25" s="9" customFormat="1" ht="15" hidden="1">
      <c r="A201" s="30"/>
      <c r="B201" s="30"/>
      <c r="C201" s="22">
        <f t="shared" si="34"/>
        <v>5</v>
      </c>
      <c r="D201" s="62">
        <v>51401</v>
      </c>
      <c r="E201" s="62">
        <v>5111</v>
      </c>
      <c r="F201" s="22">
        <f t="shared" si="35"/>
        <v>4</v>
      </c>
      <c r="G201" s="29">
        <f t="shared" si="36"/>
        <v>5111000</v>
      </c>
      <c r="H201" s="30"/>
      <c r="I201" s="30"/>
      <c r="J201" s="44" t="s">
        <v>168</v>
      </c>
      <c r="K201" s="32" t="s">
        <v>225</v>
      </c>
      <c r="L201" s="85"/>
      <c r="M201" s="90"/>
      <c r="N201" s="90"/>
      <c r="O201" s="25"/>
      <c r="P201" s="25">
        <f t="shared" si="37"/>
        <v>0</v>
      </c>
      <c r="Q201" s="25">
        <f t="shared" si="38"/>
        <v>0</v>
      </c>
      <c r="R201" s="25">
        <f t="shared" si="39"/>
        <v>0</v>
      </c>
      <c r="S201" s="33"/>
      <c r="U201" s="25">
        <f t="shared" si="40"/>
        <v>0</v>
      </c>
      <c r="V201" s="25">
        <f t="shared" si="41"/>
        <v>0</v>
      </c>
      <c r="W201" s="25">
        <f t="shared" si="42"/>
        <v>0</v>
      </c>
      <c r="X201" s="25">
        <f t="shared" si="43"/>
        <v>0</v>
      </c>
      <c r="Y201" s="25">
        <f t="shared" si="44"/>
        <v>0</v>
      </c>
    </row>
    <row r="202" spans="1:25" s="9" customFormat="1" ht="15" hidden="1">
      <c r="A202" s="30">
        <v>1</v>
      </c>
      <c r="B202" s="30">
        <v>1</v>
      </c>
      <c r="C202" s="22">
        <f t="shared" si="34"/>
        <v>5</v>
      </c>
      <c r="D202" s="62">
        <v>51402</v>
      </c>
      <c r="E202" s="62">
        <v>5112</v>
      </c>
      <c r="F202" s="22">
        <f t="shared" si="35"/>
        <v>4</v>
      </c>
      <c r="G202" s="29">
        <f t="shared" si="36"/>
        <v>5112000</v>
      </c>
      <c r="H202" s="30"/>
      <c r="I202" s="30"/>
      <c r="J202" s="44" t="s">
        <v>169</v>
      </c>
      <c r="K202" s="32" t="s">
        <v>225</v>
      </c>
      <c r="L202" s="85"/>
      <c r="M202" s="90"/>
      <c r="N202" s="90"/>
      <c r="O202" s="25"/>
      <c r="P202" s="25">
        <f t="shared" si="37"/>
        <v>0</v>
      </c>
      <c r="Q202" s="25">
        <f t="shared" si="38"/>
        <v>0</v>
      </c>
      <c r="R202" s="25">
        <f t="shared" si="39"/>
        <v>0</v>
      </c>
      <c r="S202" s="33"/>
      <c r="U202" s="25">
        <f t="shared" si="40"/>
        <v>0</v>
      </c>
      <c r="V202" s="25">
        <f t="shared" si="41"/>
        <v>0</v>
      </c>
      <c r="W202" s="25">
        <f t="shared" si="42"/>
        <v>0</v>
      </c>
      <c r="X202" s="25">
        <f t="shared" si="43"/>
        <v>0</v>
      </c>
      <c r="Y202" s="25">
        <f t="shared" si="44"/>
        <v>0</v>
      </c>
    </row>
    <row r="203" spans="1:25" s="9" customFormat="1" ht="15" hidden="1">
      <c r="A203" s="30">
        <v>1</v>
      </c>
      <c r="B203" s="30">
        <v>1</v>
      </c>
      <c r="C203" s="22">
        <f t="shared" si="34"/>
        <v>5</v>
      </c>
      <c r="D203" s="62">
        <v>51403</v>
      </c>
      <c r="E203" s="62">
        <v>5113</v>
      </c>
      <c r="F203" s="22">
        <f t="shared" si="35"/>
        <v>4</v>
      </c>
      <c r="G203" s="29">
        <f t="shared" si="36"/>
        <v>5113000</v>
      </c>
      <c r="H203" s="30"/>
      <c r="I203" s="30"/>
      <c r="J203" s="44" t="s">
        <v>170</v>
      </c>
      <c r="K203" s="32" t="s">
        <v>225</v>
      </c>
      <c r="L203" s="85"/>
      <c r="M203" s="90"/>
      <c r="N203" s="90"/>
      <c r="O203" s="25"/>
      <c r="P203" s="25">
        <f t="shared" si="37"/>
        <v>0</v>
      </c>
      <c r="Q203" s="25">
        <f t="shared" si="38"/>
        <v>0</v>
      </c>
      <c r="R203" s="25">
        <f t="shared" si="39"/>
        <v>0</v>
      </c>
      <c r="S203" s="33"/>
      <c r="U203" s="25">
        <f t="shared" si="40"/>
        <v>0</v>
      </c>
      <c r="V203" s="25">
        <f t="shared" si="41"/>
        <v>0</v>
      </c>
      <c r="W203" s="25">
        <f t="shared" si="42"/>
        <v>0</v>
      </c>
      <c r="X203" s="25">
        <f t="shared" si="43"/>
        <v>0</v>
      </c>
      <c r="Y203" s="25">
        <f t="shared" si="44"/>
        <v>0</v>
      </c>
    </row>
    <row r="204" spans="1:25" s="9" customFormat="1" ht="15" hidden="1">
      <c r="A204" s="30">
        <v>1</v>
      </c>
      <c r="B204" s="30">
        <v>1</v>
      </c>
      <c r="C204" s="22">
        <f t="shared" si="34"/>
        <v>5</v>
      </c>
      <c r="D204" s="62">
        <v>52504</v>
      </c>
      <c r="E204" s="62">
        <v>5114</v>
      </c>
      <c r="F204" s="22">
        <f t="shared" si="35"/>
        <v>4</v>
      </c>
      <c r="G204" s="29">
        <f t="shared" si="36"/>
        <v>5114000</v>
      </c>
      <c r="H204" s="30"/>
      <c r="I204" s="30"/>
      <c r="J204" s="44" t="s">
        <v>229</v>
      </c>
      <c r="K204" s="32" t="s">
        <v>4</v>
      </c>
      <c r="L204" s="85"/>
      <c r="M204" s="90"/>
      <c r="N204" s="90"/>
      <c r="O204" s="25"/>
      <c r="P204" s="25">
        <f t="shared" si="37"/>
        <v>0</v>
      </c>
      <c r="Q204" s="25">
        <f t="shared" si="38"/>
        <v>0</v>
      </c>
      <c r="R204" s="25">
        <f t="shared" si="39"/>
        <v>0</v>
      </c>
      <c r="S204" s="33"/>
      <c r="U204" s="25">
        <f t="shared" si="40"/>
        <v>0</v>
      </c>
      <c r="V204" s="25">
        <f t="shared" si="41"/>
        <v>0</v>
      </c>
      <c r="W204" s="25">
        <f t="shared" si="42"/>
        <v>0</v>
      </c>
      <c r="X204" s="25">
        <f t="shared" si="43"/>
        <v>0</v>
      </c>
      <c r="Y204" s="25">
        <f t="shared" si="44"/>
        <v>0</v>
      </c>
    </row>
    <row r="205" spans="1:25" s="9" customFormat="1" ht="15" hidden="1">
      <c r="A205" s="30"/>
      <c r="B205" s="30">
        <v>1</v>
      </c>
      <c r="C205" s="22">
        <f t="shared" si="34"/>
        <v>5</v>
      </c>
      <c r="D205" s="62">
        <v>51602</v>
      </c>
      <c r="E205" s="62">
        <v>512</v>
      </c>
      <c r="F205" s="22">
        <f t="shared" si="35"/>
        <v>3</v>
      </c>
      <c r="G205" s="29">
        <f t="shared" si="36"/>
        <v>5120000</v>
      </c>
      <c r="H205" s="30"/>
      <c r="I205" s="30"/>
      <c r="J205" s="68" t="s">
        <v>181</v>
      </c>
      <c r="K205" s="32" t="s">
        <v>225</v>
      </c>
      <c r="L205" s="85"/>
      <c r="M205" s="90"/>
      <c r="N205" s="90"/>
      <c r="O205" s="25"/>
      <c r="P205" s="25">
        <f t="shared" si="37"/>
        <v>0</v>
      </c>
      <c r="Q205" s="25">
        <f t="shared" si="38"/>
        <v>0</v>
      </c>
      <c r="R205" s="25">
        <f t="shared" si="39"/>
        <v>0</v>
      </c>
      <c r="S205" s="33"/>
      <c r="U205" s="25">
        <f t="shared" si="40"/>
        <v>0</v>
      </c>
      <c r="V205" s="25">
        <f t="shared" si="41"/>
        <v>0</v>
      </c>
      <c r="W205" s="25">
        <f t="shared" si="42"/>
        <v>0</v>
      </c>
      <c r="X205" s="25">
        <f t="shared" si="43"/>
        <v>0</v>
      </c>
      <c r="Y205" s="25">
        <f t="shared" si="44"/>
        <v>0</v>
      </c>
    </row>
    <row r="206" spans="1:25" s="9" customFormat="1" ht="15" hidden="1">
      <c r="A206" s="30"/>
      <c r="B206" s="30"/>
      <c r="C206" s="22">
        <f t="shared" si="34"/>
        <v>4</v>
      </c>
      <c r="D206" s="28">
        <v>5160</v>
      </c>
      <c r="E206" s="28">
        <v>512</v>
      </c>
      <c r="F206" s="22">
        <f t="shared" si="35"/>
        <v>3</v>
      </c>
      <c r="G206" s="29">
        <f t="shared" si="36"/>
        <v>5120000</v>
      </c>
      <c r="H206" s="30"/>
      <c r="I206" s="30"/>
      <c r="J206" s="42" t="s">
        <v>172</v>
      </c>
      <c r="K206" s="32"/>
      <c r="L206" s="85"/>
      <c r="M206" s="90"/>
      <c r="N206" s="90"/>
      <c r="O206" s="25"/>
      <c r="P206" s="25">
        <f t="shared" si="37"/>
        <v>0</v>
      </c>
      <c r="Q206" s="25">
        <f t="shared" si="38"/>
        <v>0</v>
      </c>
      <c r="R206" s="25">
        <f t="shared" si="39"/>
        <v>0</v>
      </c>
      <c r="S206" s="33"/>
      <c r="U206" s="25">
        <f t="shared" si="40"/>
        <v>0</v>
      </c>
      <c r="V206" s="25">
        <f t="shared" si="41"/>
        <v>0</v>
      </c>
      <c r="W206" s="25">
        <f t="shared" si="42"/>
        <v>0</v>
      </c>
      <c r="X206" s="25">
        <f t="shared" si="43"/>
        <v>0</v>
      </c>
      <c r="Y206" s="25">
        <f t="shared" si="44"/>
        <v>0</v>
      </c>
    </row>
    <row r="207" spans="1:25" s="9" customFormat="1" ht="15" hidden="1">
      <c r="A207" s="30">
        <v>1</v>
      </c>
      <c r="B207" s="30">
        <v>1</v>
      </c>
      <c r="C207" s="22">
        <f t="shared" si="34"/>
        <v>5</v>
      </c>
      <c r="D207" s="62">
        <v>51601</v>
      </c>
      <c r="E207" s="62">
        <v>51201</v>
      </c>
      <c r="F207" s="22">
        <f t="shared" si="35"/>
        <v>5</v>
      </c>
      <c r="G207" s="29">
        <f t="shared" si="36"/>
        <v>5120100</v>
      </c>
      <c r="H207" s="30"/>
      <c r="I207" s="30" t="s">
        <v>271</v>
      </c>
      <c r="J207" s="44" t="s">
        <v>282</v>
      </c>
      <c r="K207" s="32" t="s">
        <v>225</v>
      </c>
      <c r="L207" s="85">
        <f>28.7+35.6</f>
        <v>64.3</v>
      </c>
      <c r="M207" s="90"/>
      <c r="N207" s="90"/>
      <c r="O207" s="25"/>
      <c r="P207" s="25">
        <f t="shared" si="37"/>
        <v>0</v>
      </c>
      <c r="Q207" s="25">
        <f t="shared" si="38"/>
        <v>0</v>
      </c>
      <c r="R207" s="25">
        <f t="shared" si="39"/>
        <v>0</v>
      </c>
      <c r="S207" s="33" t="s">
        <v>259</v>
      </c>
      <c r="U207" s="25">
        <f t="shared" si="40"/>
        <v>0</v>
      </c>
      <c r="V207" s="25">
        <f t="shared" si="41"/>
        <v>0</v>
      </c>
      <c r="W207" s="25">
        <f t="shared" si="42"/>
        <v>0</v>
      </c>
      <c r="X207" s="25">
        <f t="shared" si="43"/>
        <v>0</v>
      </c>
      <c r="Y207" s="25">
        <f t="shared" si="44"/>
        <v>0</v>
      </c>
    </row>
    <row r="208" spans="1:25" s="9" customFormat="1" ht="15" hidden="1">
      <c r="A208" s="30">
        <v>1</v>
      </c>
      <c r="B208" s="30">
        <v>1</v>
      </c>
      <c r="C208" s="22">
        <f t="shared" si="34"/>
        <v>5</v>
      </c>
      <c r="D208" s="62">
        <v>51602</v>
      </c>
      <c r="E208" s="62">
        <v>51202</v>
      </c>
      <c r="F208" s="22">
        <f t="shared" si="35"/>
        <v>5</v>
      </c>
      <c r="G208" s="29">
        <f t="shared" si="36"/>
        <v>5120200</v>
      </c>
      <c r="H208" s="30"/>
      <c r="I208" s="30" t="s">
        <v>272</v>
      </c>
      <c r="J208" s="44" t="s">
        <v>283</v>
      </c>
      <c r="K208" s="32" t="s">
        <v>225</v>
      </c>
      <c r="L208" s="85">
        <f>9.1+6</f>
        <v>15.1</v>
      </c>
      <c r="M208" s="90"/>
      <c r="N208" s="90"/>
      <c r="O208" s="25"/>
      <c r="P208" s="25">
        <f t="shared" si="37"/>
        <v>0</v>
      </c>
      <c r="Q208" s="25">
        <f t="shared" si="38"/>
        <v>0</v>
      </c>
      <c r="R208" s="25">
        <f t="shared" si="39"/>
        <v>0</v>
      </c>
      <c r="S208" s="33" t="s">
        <v>259</v>
      </c>
      <c r="U208" s="25">
        <f t="shared" si="40"/>
        <v>0</v>
      </c>
      <c r="V208" s="25">
        <f t="shared" si="41"/>
        <v>0</v>
      </c>
      <c r="W208" s="25">
        <f t="shared" si="42"/>
        <v>0</v>
      </c>
      <c r="X208" s="25">
        <f t="shared" si="43"/>
        <v>0</v>
      </c>
      <c r="Y208" s="25">
        <f t="shared" si="44"/>
        <v>0</v>
      </c>
    </row>
    <row r="209" spans="1:25" s="9" customFormat="1" ht="15" hidden="1">
      <c r="A209" s="30">
        <v>1</v>
      </c>
      <c r="B209" s="30">
        <v>1</v>
      </c>
      <c r="C209" s="22">
        <f t="shared" si="34"/>
        <v>5</v>
      </c>
      <c r="D209" s="62">
        <v>51603</v>
      </c>
      <c r="E209" s="62">
        <v>51203</v>
      </c>
      <c r="F209" s="22">
        <f t="shared" si="35"/>
        <v>5</v>
      </c>
      <c r="G209" s="29">
        <f t="shared" si="36"/>
        <v>5120300</v>
      </c>
      <c r="H209" s="30"/>
      <c r="I209" s="30" t="s">
        <v>273</v>
      </c>
      <c r="J209" s="44" t="s">
        <v>284</v>
      </c>
      <c r="K209" s="32" t="s">
        <v>225</v>
      </c>
      <c r="L209" s="85">
        <f>2.5+4.3</f>
        <v>6.8</v>
      </c>
      <c r="M209" s="90"/>
      <c r="N209" s="90"/>
      <c r="O209" s="25"/>
      <c r="P209" s="25">
        <f t="shared" si="37"/>
        <v>0</v>
      </c>
      <c r="Q209" s="25">
        <f t="shared" si="38"/>
        <v>0</v>
      </c>
      <c r="R209" s="25">
        <f t="shared" si="39"/>
        <v>0</v>
      </c>
      <c r="S209" s="33" t="s">
        <v>259</v>
      </c>
      <c r="U209" s="25">
        <f t="shared" si="40"/>
        <v>0</v>
      </c>
      <c r="V209" s="25">
        <f t="shared" si="41"/>
        <v>0</v>
      </c>
      <c r="W209" s="25">
        <f t="shared" si="42"/>
        <v>0</v>
      </c>
      <c r="X209" s="25">
        <f t="shared" si="43"/>
        <v>0</v>
      </c>
      <c r="Y209" s="25">
        <f t="shared" si="44"/>
        <v>0</v>
      </c>
    </row>
    <row r="210" spans="1:25" s="9" customFormat="1" ht="15" hidden="1">
      <c r="A210" s="30">
        <v>1</v>
      </c>
      <c r="B210" s="30">
        <v>1</v>
      </c>
      <c r="C210" s="22">
        <f t="shared" si="34"/>
        <v>5</v>
      </c>
      <c r="D210" s="62">
        <v>51604</v>
      </c>
      <c r="E210" s="62">
        <v>51204</v>
      </c>
      <c r="F210" s="22">
        <f t="shared" si="35"/>
        <v>5</v>
      </c>
      <c r="G210" s="29">
        <f t="shared" si="36"/>
        <v>5120400</v>
      </c>
      <c r="H210" s="30"/>
      <c r="I210" s="30" t="s">
        <v>274</v>
      </c>
      <c r="J210" s="63" t="s">
        <v>286</v>
      </c>
      <c r="K210" s="32" t="s">
        <v>225</v>
      </c>
      <c r="L210" s="85">
        <v>30.2</v>
      </c>
      <c r="M210" s="90"/>
      <c r="N210" s="90"/>
      <c r="O210" s="25"/>
      <c r="P210" s="25">
        <f t="shared" si="37"/>
        <v>0</v>
      </c>
      <c r="Q210" s="25">
        <f t="shared" si="38"/>
        <v>0</v>
      </c>
      <c r="R210" s="25">
        <f t="shared" si="39"/>
        <v>0</v>
      </c>
      <c r="S210" s="33" t="s">
        <v>259</v>
      </c>
      <c r="U210" s="25">
        <f t="shared" si="40"/>
        <v>0</v>
      </c>
      <c r="V210" s="25">
        <f t="shared" si="41"/>
        <v>0</v>
      </c>
      <c r="W210" s="25">
        <f t="shared" si="42"/>
        <v>0</v>
      </c>
      <c r="X210" s="25">
        <f t="shared" si="43"/>
        <v>0</v>
      </c>
      <c r="Y210" s="25">
        <f t="shared" si="44"/>
        <v>0</v>
      </c>
    </row>
    <row r="211" spans="1:25" s="9" customFormat="1" ht="15" hidden="1">
      <c r="A211" s="30">
        <v>1</v>
      </c>
      <c r="B211" s="30">
        <v>1</v>
      </c>
      <c r="C211" s="22">
        <f t="shared" si="34"/>
        <v>5</v>
      </c>
      <c r="D211" s="62">
        <v>51605</v>
      </c>
      <c r="E211" s="62">
        <v>51205</v>
      </c>
      <c r="F211" s="22">
        <f t="shared" si="35"/>
        <v>5</v>
      </c>
      <c r="G211" s="29">
        <f t="shared" si="36"/>
        <v>5120500</v>
      </c>
      <c r="H211" s="30"/>
      <c r="I211" s="30" t="s">
        <v>276</v>
      </c>
      <c r="J211" s="63" t="s">
        <v>285</v>
      </c>
      <c r="K211" s="32" t="s">
        <v>225</v>
      </c>
      <c r="L211" s="85">
        <f>28.3+18.3</f>
        <v>46.6</v>
      </c>
      <c r="M211" s="90"/>
      <c r="N211" s="90"/>
      <c r="O211" s="25"/>
      <c r="P211" s="25">
        <f t="shared" si="37"/>
        <v>0</v>
      </c>
      <c r="Q211" s="25">
        <f t="shared" si="38"/>
        <v>0</v>
      </c>
      <c r="R211" s="25">
        <f t="shared" si="39"/>
        <v>0</v>
      </c>
      <c r="S211" s="33" t="s">
        <v>259</v>
      </c>
      <c r="U211" s="25">
        <f t="shared" si="40"/>
        <v>0</v>
      </c>
      <c r="V211" s="25">
        <f t="shared" si="41"/>
        <v>0</v>
      </c>
      <c r="W211" s="25">
        <f t="shared" si="42"/>
        <v>0</v>
      </c>
      <c r="X211" s="25">
        <f t="shared" si="43"/>
        <v>0</v>
      </c>
      <c r="Y211" s="25">
        <f t="shared" si="44"/>
        <v>0</v>
      </c>
    </row>
    <row r="212" spans="1:25" s="9" customFormat="1" ht="15" hidden="1">
      <c r="A212" s="30">
        <v>1</v>
      </c>
      <c r="B212" s="30">
        <v>1</v>
      </c>
      <c r="C212" s="22">
        <f t="shared" si="34"/>
        <v>5</v>
      </c>
      <c r="D212" s="62">
        <v>51606</v>
      </c>
      <c r="E212" s="62">
        <v>51206</v>
      </c>
      <c r="F212" s="22">
        <f t="shared" si="35"/>
        <v>5</v>
      </c>
      <c r="G212" s="29">
        <f t="shared" si="36"/>
        <v>5120600</v>
      </c>
      <c r="H212" s="30"/>
      <c r="I212" s="30" t="s">
        <v>275</v>
      </c>
      <c r="J212" s="63" t="s">
        <v>287</v>
      </c>
      <c r="K212" s="32" t="s">
        <v>225</v>
      </c>
      <c r="L212" s="85">
        <v>14.3</v>
      </c>
      <c r="M212" s="90"/>
      <c r="N212" s="90"/>
      <c r="O212" s="25"/>
      <c r="P212" s="25">
        <f t="shared" si="37"/>
        <v>0</v>
      </c>
      <c r="Q212" s="25">
        <f t="shared" si="38"/>
        <v>0</v>
      </c>
      <c r="R212" s="25">
        <f t="shared" si="39"/>
        <v>0</v>
      </c>
      <c r="S212" s="33" t="s">
        <v>259</v>
      </c>
      <c r="U212" s="25">
        <f t="shared" si="40"/>
        <v>0</v>
      </c>
      <c r="V212" s="25">
        <f t="shared" si="41"/>
        <v>0</v>
      </c>
      <c r="W212" s="25">
        <f t="shared" si="42"/>
        <v>0</v>
      </c>
      <c r="X212" s="25">
        <f t="shared" si="43"/>
        <v>0</v>
      </c>
      <c r="Y212" s="25">
        <f t="shared" si="44"/>
        <v>0</v>
      </c>
    </row>
    <row r="213" spans="1:25" s="9" customFormat="1" ht="15" hidden="1">
      <c r="A213" s="30">
        <v>1</v>
      </c>
      <c r="B213" s="30">
        <v>1</v>
      </c>
      <c r="C213" s="22">
        <f t="shared" si="34"/>
        <v>5</v>
      </c>
      <c r="D213" s="62">
        <v>51607</v>
      </c>
      <c r="E213" s="62">
        <v>51207</v>
      </c>
      <c r="F213" s="22">
        <f t="shared" si="35"/>
        <v>5</v>
      </c>
      <c r="G213" s="29">
        <f t="shared" si="36"/>
        <v>5120700</v>
      </c>
      <c r="H213" s="30"/>
      <c r="I213" s="30" t="s">
        <v>277</v>
      </c>
      <c r="J213" s="63" t="s">
        <v>269</v>
      </c>
      <c r="K213" s="32" t="s">
        <v>226</v>
      </c>
      <c r="L213" s="85">
        <f>58+5.1</f>
        <v>63.1</v>
      </c>
      <c r="M213" s="90"/>
      <c r="N213" s="90"/>
      <c r="O213" s="25"/>
      <c r="P213" s="25">
        <f t="shared" si="37"/>
        <v>0</v>
      </c>
      <c r="Q213" s="25">
        <f t="shared" si="38"/>
        <v>0</v>
      </c>
      <c r="R213" s="25">
        <f t="shared" si="39"/>
        <v>0</v>
      </c>
      <c r="S213" s="33"/>
      <c r="U213" s="25">
        <f t="shared" si="40"/>
        <v>0</v>
      </c>
      <c r="V213" s="25">
        <f t="shared" si="41"/>
        <v>0</v>
      </c>
      <c r="W213" s="25">
        <f t="shared" si="42"/>
        <v>0</v>
      </c>
      <c r="X213" s="25">
        <f t="shared" si="43"/>
        <v>0</v>
      </c>
      <c r="Y213" s="25">
        <f t="shared" si="44"/>
        <v>0</v>
      </c>
    </row>
    <row r="214" spans="1:25" s="9" customFormat="1" ht="15" hidden="1">
      <c r="A214" s="30">
        <v>1</v>
      </c>
      <c r="B214" s="30">
        <v>1</v>
      </c>
      <c r="C214" s="22">
        <f t="shared" si="34"/>
        <v>5</v>
      </c>
      <c r="D214" s="62">
        <v>51608</v>
      </c>
      <c r="E214" s="62">
        <v>51208</v>
      </c>
      <c r="F214" s="22">
        <f t="shared" si="35"/>
        <v>5</v>
      </c>
      <c r="G214" s="29">
        <f t="shared" si="36"/>
        <v>5120800</v>
      </c>
      <c r="H214" s="30"/>
      <c r="I214" s="30" t="s">
        <v>278</v>
      </c>
      <c r="J214" s="63" t="s">
        <v>268</v>
      </c>
      <c r="K214" s="32" t="s">
        <v>226</v>
      </c>
      <c r="L214" s="85">
        <v>8.6999999999999993</v>
      </c>
      <c r="M214" s="90"/>
      <c r="N214" s="90"/>
      <c r="O214" s="25"/>
      <c r="P214" s="25">
        <f t="shared" si="37"/>
        <v>0</v>
      </c>
      <c r="Q214" s="25">
        <f t="shared" si="38"/>
        <v>0</v>
      </c>
      <c r="R214" s="25">
        <f t="shared" si="39"/>
        <v>0</v>
      </c>
      <c r="S214" s="33"/>
      <c r="U214" s="25">
        <f t="shared" si="40"/>
        <v>0</v>
      </c>
      <c r="V214" s="25">
        <f t="shared" si="41"/>
        <v>0</v>
      </c>
      <c r="W214" s="25">
        <f t="shared" si="42"/>
        <v>0</v>
      </c>
      <c r="X214" s="25">
        <f t="shared" si="43"/>
        <v>0</v>
      </c>
      <c r="Y214" s="25">
        <f t="shared" si="44"/>
        <v>0</v>
      </c>
    </row>
    <row r="215" spans="1:25" s="9" customFormat="1" ht="15" hidden="1">
      <c r="A215" s="30"/>
      <c r="B215" s="30"/>
      <c r="C215" s="22">
        <f t="shared" si="34"/>
        <v>4</v>
      </c>
      <c r="D215" s="41">
        <v>5300</v>
      </c>
      <c r="E215" s="41">
        <v>52</v>
      </c>
      <c r="F215" s="22">
        <f t="shared" si="35"/>
        <v>2</v>
      </c>
      <c r="G215" s="29">
        <f t="shared" si="36"/>
        <v>5200000</v>
      </c>
      <c r="H215" s="30"/>
      <c r="I215" s="30"/>
      <c r="J215" s="31" t="s">
        <v>173</v>
      </c>
      <c r="K215" s="32"/>
      <c r="L215" s="85"/>
      <c r="M215" s="90"/>
      <c r="N215" s="90"/>
      <c r="O215" s="25"/>
      <c r="P215" s="25">
        <f t="shared" si="37"/>
        <v>0</v>
      </c>
      <c r="Q215" s="25">
        <f t="shared" si="38"/>
        <v>0</v>
      </c>
      <c r="R215" s="25">
        <f t="shared" si="39"/>
        <v>0</v>
      </c>
      <c r="S215" s="33"/>
      <c r="U215" s="25">
        <f t="shared" si="40"/>
        <v>0</v>
      </c>
      <c r="V215" s="25">
        <f t="shared" si="41"/>
        <v>0</v>
      </c>
      <c r="W215" s="25">
        <f t="shared" si="42"/>
        <v>0</v>
      </c>
      <c r="X215" s="25">
        <f t="shared" si="43"/>
        <v>0</v>
      </c>
      <c r="Y215" s="25">
        <f t="shared" si="44"/>
        <v>0</v>
      </c>
    </row>
    <row r="216" spans="1:25" s="9" customFormat="1" ht="15" hidden="1">
      <c r="A216" s="30"/>
      <c r="B216" s="30"/>
      <c r="C216" s="22">
        <f t="shared" si="34"/>
        <v>4</v>
      </c>
      <c r="D216" s="28">
        <v>5340</v>
      </c>
      <c r="E216" s="28">
        <v>521</v>
      </c>
      <c r="F216" s="22">
        <f t="shared" si="35"/>
        <v>3</v>
      </c>
      <c r="G216" s="29">
        <f t="shared" si="36"/>
        <v>5210000</v>
      </c>
      <c r="H216" s="30"/>
      <c r="I216" s="30"/>
      <c r="J216" s="42" t="s">
        <v>175</v>
      </c>
      <c r="K216" s="32"/>
      <c r="L216" s="85"/>
      <c r="M216" s="90"/>
      <c r="N216" s="90"/>
      <c r="O216" s="25"/>
      <c r="P216" s="25">
        <f t="shared" si="37"/>
        <v>0</v>
      </c>
      <c r="Q216" s="25">
        <f t="shared" si="38"/>
        <v>0</v>
      </c>
      <c r="R216" s="25">
        <f t="shared" si="39"/>
        <v>0</v>
      </c>
      <c r="S216" s="33"/>
      <c r="U216" s="25">
        <f t="shared" si="40"/>
        <v>0</v>
      </c>
      <c r="V216" s="25">
        <f t="shared" si="41"/>
        <v>0</v>
      </c>
      <c r="W216" s="25">
        <f t="shared" si="42"/>
        <v>0</v>
      </c>
      <c r="X216" s="25">
        <f t="shared" si="43"/>
        <v>0</v>
      </c>
      <c r="Y216" s="25">
        <f t="shared" si="44"/>
        <v>0</v>
      </c>
    </row>
    <row r="217" spans="1:25" s="9" customFormat="1" ht="15" hidden="1">
      <c r="A217" s="30">
        <v>1</v>
      </c>
      <c r="B217" s="30">
        <v>1</v>
      </c>
      <c r="C217" s="22">
        <f t="shared" si="34"/>
        <v>5</v>
      </c>
      <c r="D217" s="62">
        <v>53401</v>
      </c>
      <c r="E217" s="62">
        <v>5211</v>
      </c>
      <c r="F217" s="22">
        <f t="shared" si="35"/>
        <v>4</v>
      </c>
      <c r="G217" s="29">
        <f t="shared" si="36"/>
        <v>5211000</v>
      </c>
      <c r="H217" s="30"/>
      <c r="I217" s="30"/>
      <c r="J217" s="44" t="s">
        <v>179</v>
      </c>
      <c r="K217" s="32" t="s">
        <v>225</v>
      </c>
      <c r="L217" s="85">
        <f>14.4+190.4-4.7</f>
        <v>200.10000000000002</v>
      </c>
      <c r="M217" s="90"/>
      <c r="N217" s="90"/>
      <c r="O217" s="25"/>
      <c r="P217" s="25">
        <f t="shared" si="37"/>
        <v>0</v>
      </c>
      <c r="Q217" s="25">
        <f t="shared" si="38"/>
        <v>0</v>
      </c>
      <c r="R217" s="25">
        <f t="shared" si="39"/>
        <v>0</v>
      </c>
      <c r="S217" s="33"/>
      <c r="U217" s="25">
        <f t="shared" si="40"/>
        <v>0</v>
      </c>
      <c r="V217" s="25">
        <f t="shared" si="41"/>
        <v>0</v>
      </c>
      <c r="W217" s="25">
        <f t="shared" si="42"/>
        <v>0</v>
      </c>
      <c r="X217" s="25">
        <f t="shared" si="43"/>
        <v>0</v>
      </c>
      <c r="Y217" s="25">
        <f t="shared" si="44"/>
        <v>0</v>
      </c>
    </row>
    <row r="218" spans="1:25" s="9" customFormat="1" ht="15" hidden="1">
      <c r="A218" s="30">
        <v>1</v>
      </c>
      <c r="B218" s="30">
        <v>1</v>
      </c>
      <c r="C218" s="22">
        <f t="shared" si="34"/>
        <v>5</v>
      </c>
      <c r="D218" s="62">
        <v>53402</v>
      </c>
      <c r="E218" s="62">
        <v>5212</v>
      </c>
      <c r="F218" s="22">
        <f t="shared" si="35"/>
        <v>4</v>
      </c>
      <c r="G218" s="29">
        <f t="shared" si="36"/>
        <v>5212000</v>
      </c>
      <c r="H218" s="30"/>
      <c r="I218" s="30"/>
      <c r="J218" s="44" t="s">
        <v>180</v>
      </c>
      <c r="K218" s="32" t="s">
        <v>225</v>
      </c>
      <c r="L218" s="85">
        <v>4.7</v>
      </c>
      <c r="M218" s="90"/>
      <c r="N218" s="90"/>
      <c r="O218" s="25"/>
      <c r="P218" s="25">
        <f t="shared" si="37"/>
        <v>0</v>
      </c>
      <c r="Q218" s="25">
        <f t="shared" si="38"/>
        <v>0</v>
      </c>
      <c r="R218" s="25">
        <f t="shared" si="39"/>
        <v>0</v>
      </c>
      <c r="S218" s="33" t="s">
        <v>259</v>
      </c>
      <c r="U218" s="25">
        <f t="shared" si="40"/>
        <v>0</v>
      </c>
      <c r="V218" s="25">
        <f t="shared" si="41"/>
        <v>0</v>
      </c>
      <c r="W218" s="25">
        <f t="shared" si="42"/>
        <v>0</v>
      </c>
      <c r="X218" s="25">
        <f t="shared" si="43"/>
        <v>0</v>
      </c>
      <c r="Y218" s="25">
        <f t="shared" si="44"/>
        <v>0</v>
      </c>
    </row>
    <row r="219" spans="1:25" s="9" customFormat="1" ht="15" hidden="1">
      <c r="A219" s="30"/>
      <c r="B219" s="30"/>
      <c r="C219" s="22">
        <f t="shared" si="34"/>
        <v>4</v>
      </c>
      <c r="D219" s="28">
        <v>5310</v>
      </c>
      <c r="E219" s="28">
        <v>522</v>
      </c>
      <c r="F219" s="22">
        <f t="shared" si="35"/>
        <v>3</v>
      </c>
      <c r="G219" s="29">
        <f t="shared" si="36"/>
        <v>5220000</v>
      </c>
      <c r="H219" s="30"/>
      <c r="I219" s="30"/>
      <c r="J219" s="42" t="s">
        <v>176</v>
      </c>
      <c r="K219" s="32"/>
      <c r="L219" s="85"/>
      <c r="M219" s="90"/>
      <c r="N219" s="90"/>
      <c r="O219" s="25"/>
      <c r="P219" s="25">
        <f t="shared" si="37"/>
        <v>0</v>
      </c>
      <c r="Q219" s="25">
        <f t="shared" si="38"/>
        <v>0</v>
      </c>
      <c r="R219" s="25">
        <f t="shared" si="39"/>
        <v>0</v>
      </c>
      <c r="S219" s="33"/>
      <c r="U219" s="25">
        <f t="shared" si="40"/>
        <v>0</v>
      </c>
      <c r="V219" s="25">
        <f t="shared" si="41"/>
        <v>0</v>
      </c>
      <c r="W219" s="25">
        <f t="shared" si="42"/>
        <v>0</v>
      </c>
      <c r="X219" s="25">
        <f t="shared" si="43"/>
        <v>0</v>
      </c>
      <c r="Y219" s="25">
        <f t="shared" si="44"/>
        <v>0</v>
      </c>
    </row>
    <row r="220" spans="1:25" s="9" customFormat="1" ht="15" hidden="1">
      <c r="A220" s="30"/>
      <c r="B220" s="30">
        <v>1</v>
      </c>
      <c r="C220" s="22">
        <f t="shared" si="34"/>
        <v>5</v>
      </c>
      <c r="D220" s="62">
        <v>53101</v>
      </c>
      <c r="E220" s="62">
        <v>5221</v>
      </c>
      <c r="F220" s="22">
        <f t="shared" si="35"/>
        <v>4</v>
      </c>
      <c r="G220" s="29">
        <f t="shared" si="36"/>
        <v>5221000</v>
      </c>
      <c r="H220" s="30"/>
      <c r="I220" s="30"/>
      <c r="J220" s="44" t="s">
        <v>262</v>
      </c>
      <c r="K220" s="32" t="s">
        <v>225</v>
      </c>
      <c r="L220" s="85">
        <f>14.4+190.4-4.7</f>
        <v>200.10000000000002</v>
      </c>
      <c r="M220" s="90"/>
      <c r="N220" s="90"/>
      <c r="O220" s="25"/>
      <c r="P220" s="25">
        <f t="shared" si="37"/>
        <v>0</v>
      </c>
      <c r="Q220" s="25">
        <f t="shared" si="38"/>
        <v>0</v>
      </c>
      <c r="R220" s="25">
        <f t="shared" si="39"/>
        <v>0</v>
      </c>
      <c r="S220" s="33"/>
      <c r="U220" s="25">
        <f t="shared" si="40"/>
        <v>0</v>
      </c>
      <c r="V220" s="25">
        <f t="shared" si="41"/>
        <v>0</v>
      </c>
      <c r="W220" s="25">
        <f t="shared" si="42"/>
        <v>0</v>
      </c>
      <c r="X220" s="25">
        <f t="shared" si="43"/>
        <v>0</v>
      </c>
      <c r="Y220" s="25">
        <f t="shared" si="44"/>
        <v>0</v>
      </c>
    </row>
    <row r="221" spans="1:25" s="9" customFormat="1" ht="15" hidden="1">
      <c r="A221" s="30"/>
      <c r="B221" s="30">
        <v>1</v>
      </c>
      <c r="C221" s="22">
        <f t="shared" si="34"/>
        <v>5</v>
      </c>
      <c r="D221" s="62">
        <v>53102</v>
      </c>
      <c r="E221" s="62">
        <v>5222</v>
      </c>
      <c r="F221" s="22">
        <f t="shared" si="35"/>
        <v>4</v>
      </c>
      <c r="G221" s="29">
        <f t="shared" si="36"/>
        <v>5222000</v>
      </c>
      <c r="H221" s="30"/>
      <c r="I221" s="30"/>
      <c r="J221" s="44" t="s">
        <v>174</v>
      </c>
      <c r="K221" s="32" t="s">
        <v>225</v>
      </c>
      <c r="L221" s="86">
        <f>2*86.2+17.7</f>
        <v>190.1</v>
      </c>
      <c r="M221" s="90"/>
      <c r="N221" s="90"/>
      <c r="O221" s="25"/>
      <c r="P221" s="25">
        <f t="shared" si="37"/>
        <v>0</v>
      </c>
      <c r="Q221" s="25">
        <f t="shared" si="38"/>
        <v>0</v>
      </c>
      <c r="R221" s="25">
        <f t="shared" si="39"/>
        <v>0</v>
      </c>
      <c r="S221" s="33"/>
      <c r="U221" s="25">
        <f t="shared" si="40"/>
        <v>0</v>
      </c>
      <c r="V221" s="25">
        <f t="shared" si="41"/>
        <v>0</v>
      </c>
      <c r="W221" s="25">
        <f t="shared" si="42"/>
        <v>0</v>
      </c>
      <c r="X221" s="25">
        <f t="shared" si="43"/>
        <v>0</v>
      </c>
      <c r="Y221" s="25">
        <f t="shared" si="44"/>
        <v>0</v>
      </c>
    </row>
    <row r="222" spans="1:25" s="9" customFormat="1" ht="15" hidden="1">
      <c r="A222" s="30"/>
      <c r="B222" s="30">
        <v>1</v>
      </c>
      <c r="C222" s="22">
        <f t="shared" si="34"/>
        <v>5</v>
      </c>
      <c r="D222" s="62">
        <v>53103</v>
      </c>
      <c r="E222" s="62">
        <v>5223</v>
      </c>
      <c r="F222" s="22">
        <f t="shared" si="35"/>
        <v>4</v>
      </c>
      <c r="G222" s="29">
        <f t="shared" si="36"/>
        <v>5223000</v>
      </c>
      <c r="H222" s="30"/>
      <c r="I222" s="30"/>
      <c r="J222" s="44" t="s">
        <v>177</v>
      </c>
      <c r="K222" s="32" t="s">
        <v>225</v>
      </c>
      <c r="L222" s="86">
        <f>200.1+190.1</f>
        <v>390.2</v>
      </c>
      <c r="M222" s="90"/>
      <c r="N222" s="90"/>
      <c r="O222" s="25"/>
      <c r="P222" s="25">
        <f t="shared" si="37"/>
        <v>0</v>
      </c>
      <c r="Q222" s="25">
        <f t="shared" si="38"/>
        <v>0</v>
      </c>
      <c r="R222" s="25">
        <f t="shared" si="39"/>
        <v>0</v>
      </c>
      <c r="S222" s="33"/>
      <c r="U222" s="25">
        <f t="shared" si="40"/>
        <v>0</v>
      </c>
      <c r="V222" s="25">
        <f t="shared" si="41"/>
        <v>0</v>
      </c>
      <c r="W222" s="25">
        <f t="shared" si="42"/>
        <v>0</v>
      </c>
      <c r="X222" s="25">
        <f t="shared" si="43"/>
        <v>0</v>
      </c>
      <c r="Y222" s="25">
        <f t="shared" si="44"/>
        <v>0</v>
      </c>
    </row>
    <row r="223" spans="1:25" s="9" customFormat="1" ht="15" hidden="1">
      <c r="A223" s="30"/>
      <c r="B223" s="30"/>
      <c r="C223" s="22">
        <f t="shared" si="34"/>
        <v>4</v>
      </c>
      <c r="D223" s="28">
        <v>5350</v>
      </c>
      <c r="E223" s="28">
        <v>523</v>
      </c>
      <c r="F223" s="22">
        <f t="shared" si="35"/>
        <v>3</v>
      </c>
      <c r="G223" s="29">
        <f t="shared" si="36"/>
        <v>5230000</v>
      </c>
      <c r="H223" s="30"/>
      <c r="I223" s="30"/>
      <c r="J223" s="42" t="s">
        <v>182</v>
      </c>
      <c r="K223" s="32"/>
      <c r="L223" s="85"/>
      <c r="M223" s="90"/>
      <c r="N223" s="90"/>
      <c r="O223" s="25"/>
      <c r="P223" s="25">
        <f t="shared" si="37"/>
        <v>0</v>
      </c>
      <c r="Q223" s="25">
        <f t="shared" si="38"/>
        <v>0</v>
      </c>
      <c r="R223" s="25">
        <f t="shared" si="39"/>
        <v>0</v>
      </c>
      <c r="S223" s="33"/>
      <c r="U223" s="25">
        <f t="shared" si="40"/>
        <v>0</v>
      </c>
      <c r="V223" s="25">
        <f t="shared" si="41"/>
        <v>0</v>
      </c>
      <c r="W223" s="25">
        <f t="shared" si="42"/>
        <v>0</v>
      </c>
      <c r="X223" s="25">
        <f t="shared" si="43"/>
        <v>0</v>
      </c>
      <c r="Y223" s="25">
        <f t="shared" si="44"/>
        <v>0</v>
      </c>
    </row>
    <row r="224" spans="1:25" s="9" customFormat="1" ht="15" hidden="1">
      <c r="A224" s="30"/>
      <c r="B224" s="30">
        <v>1</v>
      </c>
      <c r="C224" s="22">
        <f t="shared" si="34"/>
        <v>5</v>
      </c>
      <c r="D224" s="62">
        <v>53501</v>
      </c>
      <c r="E224" s="62">
        <v>5231</v>
      </c>
      <c r="F224" s="22">
        <f t="shared" si="35"/>
        <v>4</v>
      </c>
      <c r="G224" s="29">
        <f t="shared" si="36"/>
        <v>5231000</v>
      </c>
      <c r="H224" s="30"/>
      <c r="I224" s="30"/>
      <c r="J224" s="44" t="s">
        <v>183</v>
      </c>
      <c r="K224" s="32" t="s">
        <v>225</v>
      </c>
      <c r="L224" s="89">
        <v>34</v>
      </c>
      <c r="M224" s="90"/>
      <c r="N224" s="90"/>
      <c r="O224" s="25"/>
      <c r="P224" s="25">
        <f t="shared" si="37"/>
        <v>0</v>
      </c>
      <c r="Q224" s="25">
        <f t="shared" si="38"/>
        <v>0</v>
      </c>
      <c r="R224" s="25">
        <f t="shared" si="39"/>
        <v>0</v>
      </c>
      <c r="S224" s="33" t="s">
        <v>259</v>
      </c>
      <c r="U224" s="25">
        <f t="shared" si="40"/>
        <v>0</v>
      </c>
      <c r="V224" s="25">
        <f t="shared" si="41"/>
        <v>0</v>
      </c>
      <c r="W224" s="25">
        <f t="shared" si="42"/>
        <v>0</v>
      </c>
      <c r="X224" s="25">
        <f t="shared" si="43"/>
        <v>0</v>
      </c>
      <c r="Y224" s="25">
        <f t="shared" si="44"/>
        <v>0</v>
      </c>
    </row>
    <row r="225" spans="1:25" s="9" customFormat="1" ht="15" hidden="1">
      <c r="A225" s="30"/>
      <c r="B225" s="30">
        <v>1</v>
      </c>
      <c r="C225" s="22">
        <f t="shared" si="34"/>
        <v>5</v>
      </c>
      <c r="D225" s="62">
        <v>53502</v>
      </c>
      <c r="E225" s="62">
        <v>5232</v>
      </c>
      <c r="F225" s="22">
        <f t="shared" si="35"/>
        <v>4</v>
      </c>
      <c r="G225" s="29">
        <f t="shared" si="36"/>
        <v>5232000</v>
      </c>
      <c r="H225" s="30"/>
      <c r="I225" s="30"/>
      <c r="J225" s="44" t="s">
        <v>288</v>
      </c>
      <c r="K225" s="32" t="s">
        <v>226</v>
      </c>
      <c r="L225" s="89">
        <f>19.5+5.5</f>
        <v>25</v>
      </c>
      <c r="M225" s="90"/>
      <c r="N225" s="90"/>
      <c r="O225" s="25"/>
      <c r="P225" s="25">
        <f t="shared" si="37"/>
        <v>0</v>
      </c>
      <c r="Q225" s="25">
        <f t="shared" si="38"/>
        <v>0</v>
      </c>
      <c r="R225" s="25">
        <f t="shared" si="39"/>
        <v>0</v>
      </c>
      <c r="S225" s="33" t="s">
        <v>259</v>
      </c>
      <c r="U225" s="25">
        <f t="shared" si="40"/>
        <v>0</v>
      </c>
      <c r="V225" s="25">
        <f t="shared" si="41"/>
        <v>0</v>
      </c>
      <c r="W225" s="25">
        <f t="shared" si="42"/>
        <v>0</v>
      </c>
      <c r="X225" s="25">
        <f t="shared" si="43"/>
        <v>0</v>
      </c>
      <c r="Y225" s="25">
        <f t="shared" si="44"/>
        <v>0</v>
      </c>
    </row>
    <row r="226" spans="1:25" s="9" customFormat="1" ht="15" hidden="1">
      <c r="A226" s="30"/>
      <c r="B226" s="30">
        <v>1</v>
      </c>
      <c r="C226" s="22">
        <f t="shared" si="34"/>
        <v>5</v>
      </c>
      <c r="D226" s="62">
        <v>53503</v>
      </c>
      <c r="E226" s="62">
        <v>5233</v>
      </c>
      <c r="F226" s="22">
        <f t="shared" si="35"/>
        <v>4</v>
      </c>
      <c r="G226" s="29">
        <f t="shared" si="36"/>
        <v>5233000</v>
      </c>
      <c r="H226" s="30"/>
      <c r="I226" s="30"/>
      <c r="J226" s="44" t="s">
        <v>184</v>
      </c>
      <c r="K226" s="32" t="s">
        <v>225</v>
      </c>
      <c r="L226" s="89">
        <v>34</v>
      </c>
      <c r="M226" s="90"/>
      <c r="N226" s="90"/>
      <c r="O226" s="25"/>
      <c r="P226" s="25">
        <f t="shared" si="37"/>
        <v>0</v>
      </c>
      <c r="Q226" s="25">
        <f t="shared" si="38"/>
        <v>0</v>
      </c>
      <c r="R226" s="25">
        <f t="shared" si="39"/>
        <v>0</v>
      </c>
      <c r="S226" s="33" t="s">
        <v>259</v>
      </c>
      <c r="U226" s="25">
        <f t="shared" si="40"/>
        <v>0</v>
      </c>
      <c r="V226" s="25">
        <f t="shared" si="41"/>
        <v>0</v>
      </c>
      <c r="W226" s="25">
        <f t="shared" si="42"/>
        <v>0</v>
      </c>
      <c r="X226" s="25">
        <f t="shared" si="43"/>
        <v>0</v>
      </c>
      <c r="Y226" s="25">
        <f t="shared" si="44"/>
        <v>0</v>
      </c>
    </row>
    <row r="227" spans="1:25" s="9" customFormat="1" ht="15" hidden="1">
      <c r="A227" s="30"/>
      <c r="B227" s="30"/>
      <c r="C227" s="22">
        <f t="shared" si="34"/>
        <v>4</v>
      </c>
      <c r="D227" s="41">
        <v>5400</v>
      </c>
      <c r="E227" s="41">
        <v>53</v>
      </c>
      <c r="F227" s="22">
        <f t="shared" si="35"/>
        <v>2</v>
      </c>
      <c r="G227" s="29">
        <f t="shared" si="36"/>
        <v>5300000</v>
      </c>
      <c r="H227" s="30"/>
      <c r="I227" s="30"/>
      <c r="J227" s="31" t="s">
        <v>178</v>
      </c>
      <c r="K227" s="32"/>
      <c r="L227" s="85"/>
      <c r="M227" s="90"/>
      <c r="N227" s="90"/>
      <c r="O227" s="25"/>
      <c r="P227" s="25">
        <f t="shared" si="37"/>
        <v>0</v>
      </c>
      <c r="Q227" s="25">
        <f t="shared" si="38"/>
        <v>0</v>
      </c>
      <c r="R227" s="25">
        <f t="shared" si="39"/>
        <v>0</v>
      </c>
      <c r="S227" s="33"/>
      <c r="U227" s="25">
        <f t="shared" si="40"/>
        <v>0</v>
      </c>
      <c r="V227" s="25">
        <f t="shared" si="41"/>
        <v>0</v>
      </c>
      <c r="W227" s="25">
        <f t="shared" si="42"/>
        <v>0</v>
      </c>
      <c r="X227" s="25">
        <f t="shared" si="43"/>
        <v>0</v>
      </c>
      <c r="Y227" s="25">
        <f t="shared" si="44"/>
        <v>0</v>
      </c>
    </row>
    <row r="228" spans="1:25" s="9" customFormat="1" ht="15" hidden="1">
      <c r="A228" s="30"/>
      <c r="B228" s="30"/>
      <c r="C228" s="22">
        <f t="shared" si="34"/>
        <v>4</v>
      </c>
      <c r="D228" s="28">
        <v>5410</v>
      </c>
      <c r="E228" s="28">
        <v>531</v>
      </c>
      <c r="F228" s="22">
        <f t="shared" si="35"/>
        <v>3</v>
      </c>
      <c r="G228" s="29">
        <f t="shared" si="36"/>
        <v>5310000</v>
      </c>
      <c r="H228" s="30"/>
      <c r="I228" s="30"/>
      <c r="J228" s="42" t="s">
        <v>176</v>
      </c>
      <c r="K228" s="32"/>
      <c r="L228" s="85"/>
      <c r="M228" s="90"/>
      <c r="N228" s="90"/>
      <c r="O228" s="25"/>
      <c r="P228" s="25">
        <f t="shared" si="37"/>
        <v>0</v>
      </c>
      <c r="Q228" s="25">
        <f t="shared" si="38"/>
        <v>0</v>
      </c>
      <c r="R228" s="25">
        <f t="shared" si="39"/>
        <v>0</v>
      </c>
      <c r="S228" s="33"/>
      <c r="U228" s="25">
        <f t="shared" si="40"/>
        <v>0</v>
      </c>
      <c r="V228" s="25">
        <f t="shared" si="41"/>
        <v>0</v>
      </c>
      <c r="W228" s="25">
        <f t="shared" si="42"/>
        <v>0</v>
      </c>
      <c r="X228" s="25">
        <f t="shared" si="43"/>
        <v>0</v>
      </c>
      <c r="Y228" s="25">
        <f t="shared" si="44"/>
        <v>0</v>
      </c>
    </row>
    <row r="229" spans="1:25" s="9" customFormat="1" ht="15" hidden="1">
      <c r="A229" s="30"/>
      <c r="B229" s="30">
        <v>1</v>
      </c>
      <c r="C229" s="22">
        <f t="shared" si="34"/>
        <v>5</v>
      </c>
      <c r="D229" s="62">
        <v>54201</v>
      </c>
      <c r="E229" s="62">
        <v>5311</v>
      </c>
      <c r="F229" s="22">
        <f t="shared" si="35"/>
        <v>4</v>
      </c>
      <c r="G229" s="29">
        <f t="shared" si="36"/>
        <v>5311000</v>
      </c>
      <c r="H229" s="30"/>
      <c r="I229" s="30"/>
      <c r="J229" s="44" t="s">
        <v>185</v>
      </c>
      <c r="K229" s="32" t="s">
        <v>225</v>
      </c>
      <c r="L229" s="85">
        <f>11+20.7+13.6</f>
        <v>45.3</v>
      </c>
      <c r="M229" s="90"/>
      <c r="N229" s="90"/>
      <c r="O229" s="25"/>
      <c r="P229" s="25">
        <f t="shared" si="37"/>
        <v>0</v>
      </c>
      <c r="Q229" s="25">
        <f t="shared" si="38"/>
        <v>0</v>
      </c>
      <c r="R229" s="25">
        <f t="shared" si="39"/>
        <v>0</v>
      </c>
      <c r="S229" s="33"/>
      <c r="U229" s="25">
        <f t="shared" si="40"/>
        <v>0</v>
      </c>
      <c r="V229" s="25">
        <f t="shared" si="41"/>
        <v>0</v>
      </c>
      <c r="W229" s="25">
        <f t="shared" si="42"/>
        <v>0</v>
      </c>
      <c r="X229" s="25">
        <f t="shared" si="43"/>
        <v>0</v>
      </c>
      <c r="Y229" s="25">
        <f t="shared" si="44"/>
        <v>0</v>
      </c>
    </row>
    <row r="230" spans="1:25" s="9" customFormat="1" ht="15" hidden="1">
      <c r="A230" s="30"/>
      <c r="B230" s="30">
        <v>1</v>
      </c>
      <c r="C230" s="22">
        <f t="shared" si="34"/>
        <v>5</v>
      </c>
      <c r="D230" s="62">
        <v>54101</v>
      </c>
      <c r="E230" s="62">
        <v>5312</v>
      </c>
      <c r="F230" s="22">
        <f t="shared" si="35"/>
        <v>4</v>
      </c>
      <c r="G230" s="29">
        <f t="shared" si="36"/>
        <v>5312000</v>
      </c>
      <c r="H230" s="30"/>
      <c r="I230" s="30"/>
      <c r="J230" s="44" t="s">
        <v>187</v>
      </c>
      <c r="K230" s="32" t="s">
        <v>225</v>
      </c>
      <c r="L230" s="85">
        <f>11+20.7+13.6</f>
        <v>45.3</v>
      </c>
      <c r="M230" s="90"/>
      <c r="N230" s="90"/>
      <c r="O230" s="25"/>
      <c r="P230" s="25">
        <f t="shared" si="37"/>
        <v>0</v>
      </c>
      <c r="Q230" s="25">
        <f t="shared" si="38"/>
        <v>0</v>
      </c>
      <c r="R230" s="25">
        <f t="shared" si="39"/>
        <v>0</v>
      </c>
      <c r="S230" s="33"/>
      <c r="U230" s="25">
        <f t="shared" si="40"/>
        <v>0</v>
      </c>
      <c r="V230" s="25">
        <f t="shared" si="41"/>
        <v>0</v>
      </c>
      <c r="W230" s="25">
        <f t="shared" si="42"/>
        <v>0</v>
      </c>
      <c r="X230" s="25">
        <f t="shared" si="43"/>
        <v>0</v>
      </c>
      <c r="Y230" s="25">
        <f t="shared" si="44"/>
        <v>0</v>
      </c>
    </row>
    <row r="231" spans="1:25" s="9" customFormat="1" ht="15" hidden="1">
      <c r="A231" s="30"/>
      <c r="B231" s="30">
        <v>1</v>
      </c>
      <c r="C231" s="22">
        <f t="shared" si="34"/>
        <v>5</v>
      </c>
      <c r="D231" s="62">
        <v>54102</v>
      </c>
      <c r="E231" s="62">
        <v>5313</v>
      </c>
      <c r="F231" s="22">
        <f t="shared" si="35"/>
        <v>4</v>
      </c>
      <c r="G231" s="29">
        <f t="shared" si="36"/>
        <v>5313000</v>
      </c>
      <c r="H231" s="30"/>
      <c r="I231" s="30"/>
      <c r="J231" s="44" t="s">
        <v>263</v>
      </c>
      <c r="K231" s="32" t="s">
        <v>225</v>
      </c>
      <c r="L231" s="85">
        <f>30.2+28.3+18.3+14.3</f>
        <v>91.1</v>
      </c>
      <c r="M231" s="90"/>
      <c r="N231" s="90"/>
      <c r="O231" s="25"/>
      <c r="P231" s="25">
        <f t="shared" si="37"/>
        <v>0</v>
      </c>
      <c r="Q231" s="25">
        <f t="shared" si="38"/>
        <v>0</v>
      </c>
      <c r="R231" s="25">
        <f t="shared" si="39"/>
        <v>0</v>
      </c>
      <c r="S231" s="33" t="s">
        <v>259</v>
      </c>
      <c r="U231" s="25">
        <f t="shared" si="40"/>
        <v>0</v>
      </c>
      <c r="V231" s="25">
        <f t="shared" si="41"/>
        <v>0</v>
      </c>
      <c r="W231" s="25">
        <f t="shared" si="42"/>
        <v>0</v>
      </c>
      <c r="X231" s="25">
        <f t="shared" si="43"/>
        <v>0</v>
      </c>
      <c r="Y231" s="25">
        <f t="shared" si="44"/>
        <v>0</v>
      </c>
    </row>
    <row r="232" spans="1:25" s="9" customFormat="1" ht="15" hidden="1">
      <c r="A232" s="30"/>
      <c r="B232" s="30">
        <v>1</v>
      </c>
      <c r="C232" s="22">
        <f t="shared" si="34"/>
        <v>5</v>
      </c>
      <c r="D232" s="62">
        <v>54103</v>
      </c>
      <c r="E232" s="62">
        <v>5314</v>
      </c>
      <c r="F232" s="22">
        <f t="shared" si="35"/>
        <v>4</v>
      </c>
      <c r="G232" s="29">
        <f t="shared" si="36"/>
        <v>5314000</v>
      </c>
      <c r="H232" s="30"/>
      <c r="I232" s="30"/>
      <c r="J232" s="44" t="s">
        <v>186</v>
      </c>
      <c r="K232" s="32" t="s">
        <v>225</v>
      </c>
      <c r="L232" s="85">
        <f>45.3+91.1</f>
        <v>136.39999999999998</v>
      </c>
      <c r="M232" s="90"/>
      <c r="N232" s="90"/>
      <c r="O232" s="25"/>
      <c r="P232" s="25">
        <f t="shared" si="37"/>
        <v>0</v>
      </c>
      <c r="Q232" s="25">
        <f t="shared" si="38"/>
        <v>0</v>
      </c>
      <c r="R232" s="25">
        <f t="shared" si="39"/>
        <v>0</v>
      </c>
      <c r="S232" s="33"/>
      <c r="U232" s="25">
        <f t="shared" si="40"/>
        <v>0</v>
      </c>
      <c r="V232" s="25">
        <f t="shared" si="41"/>
        <v>0</v>
      </c>
      <c r="W232" s="25">
        <f t="shared" si="42"/>
        <v>0</v>
      </c>
      <c r="X232" s="25">
        <f t="shared" si="43"/>
        <v>0</v>
      </c>
      <c r="Y232" s="25">
        <f t="shared" si="44"/>
        <v>0</v>
      </c>
    </row>
    <row r="233" spans="1:25" s="9" customFormat="1" ht="15" hidden="1">
      <c r="A233" s="30"/>
      <c r="B233" s="30"/>
      <c r="C233" s="22">
        <f t="shared" si="34"/>
        <v>4</v>
      </c>
      <c r="D233" s="41">
        <v>5500</v>
      </c>
      <c r="E233" s="41">
        <v>532</v>
      </c>
      <c r="F233" s="22">
        <f t="shared" si="35"/>
        <v>3</v>
      </c>
      <c r="G233" s="29">
        <f t="shared" si="36"/>
        <v>5320000</v>
      </c>
      <c r="H233" s="30"/>
      <c r="I233" s="30"/>
      <c r="J233" s="31" t="s">
        <v>13</v>
      </c>
      <c r="K233" s="32"/>
      <c r="L233" s="85"/>
      <c r="M233" s="90"/>
      <c r="N233" s="90"/>
      <c r="O233" s="25"/>
      <c r="P233" s="25">
        <f t="shared" si="37"/>
        <v>0</v>
      </c>
      <c r="Q233" s="25">
        <f t="shared" si="38"/>
        <v>0</v>
      </c>
      <c r="R233" s="25">
        <f t="shared" si="39"/>
        <v>0</v>
      </c>
      <c r="S233" s="33"/>
      <c r="U233" s="25">
        <f t="shared" si="40"/>
        <v>0</v>
      </c>
      <c r="V233" s="25">
        <f t="shared" si="41"/>
        <v>0</v>
      </c>
      <c r="W233" s="25">
        <f t="shared" si="42"/>
        <v>0</v>
      </c>
      <c r="X233" s="25">
        <f t="shared" si="43"/>
        <v>0</v>
      </c>
      <c r="Y233" s="25">
        <f t="shared" si="44"/>
        <v>0</v>
      </c>
    </row>
    <row r="234" spans="1:25" s="9" customFormat="1" ht="15" hidden="1">
      <c r="A234" s="30"/>
      <c r="B234" s="30">
        <v>1</v>
      </c>
      <c r="C234" s="22">
        <f t="shared" si="34"/>
        <v>5</v>
      </c>
      <c r="D234" s="62">
        <v>55101</v>
      </c>
      <c r="E234" s="62">
        <v>5321</v>
      </c>
      <c r="F234" s="22">
        <f t="shared" si="35"/>
        <v>4</v>
      </c>
      <c r="G234" s="29">
        <f t="shared" si="36"/>
        <v>5321000</v>
      </c>
      <c r="H234" s="30"/>
      <c r="I234" s="30"/>
      <c r="J234" s="36" t="s">
        <v>228</v>
      </c>
      <c r="K234" s="32" t="s">
        <v>4</v>
      </c>
      <c r="L234" s="85"/>
      <c r="M234" s="90"/>
      <c r="N234" s="90"/>
      <c r="O234" s="25"/>
      <c r="P234" s="25">
        <f t="shared" si="37"/>
        <v>0</v>
      </c>
      <c r="Q234" s="25">
        <f t="shared" si="38"/>
        <v>0</v>
      </c>
      <c r="R234" s="25">
        <f t="shared" si="39"/>
        <v>0</v>
      </c>
      <c r="S234" s="33"/>
      <c r="U234" s="25">
        <f t="shared" si="40"/>
        <v>0</v>
      </c>
      <c r="V234" s="25">
        <f t="shared" si="41"/>
        <v>0</v>
      </c>
      <c r="W234" s="25">
        <f t="shared" si="42"/>
        <v>0</v>
      </c>
      <c r="X234" s="25">
        <f t="shared" si="43"/>
        <v>0</v>
      </c>
      <c r="Y234" s="25">
        <f t="shared" si="44"/>
        <v>0</v>
      </c>
    </row>
    <row r="235" spans="1:25" s="9" customFormat="1" ht="15" hidden="1">
      <c r="A235" s="30"/>
      <c r="B235" s="30">
        <v>1</v>
      </c>
      <c r="C235" s="22">
        <f t="shared" si="34"/>
        <v>5</v>
      </c>
      <c r="D235" s="62">
        <v>55401</v>
      </c>
      <c r="E235" s="62">
        <v>5322</v>
      </c>
      <c r="F235" s="22">
        <f t="shared" si="35"/>
        <v>4</v>
      </c>
      <c r="G235" s="29">
        <f t="shared" si="36"/>
        <v>5322000</v>
      </c>
      <c r="H235" s="30"/>
      <c r="I235" s="30"/>
      <c r="J235" s="36" t="s">
        <v>197</v>
      </c>
      <c r="K235" s="32" t="s">
        <v>225</v>
      </c>
      <c r="L235" s="85"/>
      <c r="M235" s="90"/>
      <c r="N235" s="90"/>
      <c r="O235" s="25"/>
      <c r="P235" s="25">
        <f t="shared" si="37"/>
        <v>0</v>
      </c>
      <c r="Q235" s="25">
        <f t="shared" si="38"/>
        <v>0</v>
      </c>
      <c r="R235" s="25">
        <f t="shared" si="39"/>
        <v>0</v>
      </c>
      <c r="S235" s="33"/>
      <c r="U235" s="25">
        <f t="shared" si="40"/>
        <v>0</v>
      </c>
      <c r="V235" s="25">
        <f t="shared" si="41"/>
        <v>0</v>
      </c>
      <c r="W235" s="25">
        <f t="shared" si="42"/>
        <v>0</v>
      </c>
      <c r="X235" s="25">
        <f t="shared" si="43"/>
        <v>0</v>
      </c>
      <c r="Y235" s="25">
        <f t="shared" si="44"/>
        <v>0</v>
      </c>
    </row>
    <row r="236" spans="1:25" s="9" customFormat="1" ht="15" hidden="1">
      <c r="A236" s="30"/>
      <c r="B236" s="30">
        <v>1</v>
      </c>
      <c r="C236" s="22">
        <f t="shared" si="34"/>
        <v>5</v>
      </c>
      <c r="D236" s="62">
        <v>55501</v>
      </c>
      <c r="E236" s="62">
        <v>5323</v>
      </c>
      <c r="F236" s="22">
        <f t="shared" si="35"/>
        <v>4</v>
      </c>
      <c r="G236" s="29">
        <f t="shared" si="36"/>
        <v>5323000</v>
      </c>
      <c r="H236" s="30"/>
      <c r="I236" s="30"/>
      <c r="J236" s="36" t="s">
        <v>198</v>
      </c>
      <c r="K236" s="32" t="s">
        <v>226</v>
      </c>
      <c r="L236" s="85"/>
      <c r="M236" s="90"/>
      <c r="N236" s="90"/>
      <c r="O236" s="25"/>
      <c r="P236" s="25">
        <f t="shared" si="37"/>
        <v>0</v>
      </c>
      <c r="Q236" s="25">
        <f t="shared" si="38"/>
        <v>0</v>
      </c>
      <c r="R236" s="25">
        <f t="shared" si="39"/>
        <v>0</v>
      </c>
      <c r="S236" s="33"/>
      <c r="U236" s="25">
        <f t="shared" si="40"/>
        <v>0</v>
      </c>
      <c r="V236" s="25">
        <f t="shared" si="41"/>
        <v>0</v>
      </c>
      <c r="W236" s="25">
        <f t="shared" si="42"/>
        <v>0</v>
      </c>
      <c r="X236" s="25">
        <f t="shared" si="43"/>
        <v>0</v>
      </c>
      <c r="Y236" s="25">
        <f t="shared" si="44"/>
        <v>0</v>
      </c>
    </row>
    <row r="237" spans="1:25" s="9" customFormat="1" ht="15" hidden="1">
      <c r="A237" s="30"/>
      <c r="B237" s="30">
        <v>1</v>
      </c>
      <c r="C237" s="22">
        <f t="shared" si="34"/>
        <v>5</v>
      </c>
      <c r="D237" s="62">
        <v>55502</v>
      </c>
      <c r="E237" s="62">
        <v>5324</v>
      </c>
      <c r="F237" s="22">
        <f t="shared" si="35"/>
        <v>4</v>
      </c>
      <c r="G237" s="29">
        <f t="shared" si="36"/>
        <v>5324000</v>
      </c>
      <c r="H237" s="30"/>
      <c r="I237" s="30"/>
      <c r="J237" s="36" t="s">
        <v>199</v>
      </c>
      <c r="K237" s="32" t="s">
        <v>226</v>
      </c>
      <c r="L237" s="85"/>
      <c r="M237" s="90"/>
      <c r="N237" s="90"/>
      <c r="O237" s="25"/>
      <c r="P237" s="25">
        <f t="shared" si="37"/>
        <v>0</v>
      </c>
      <c r="Q237" s="25">
        <f t="shared" si="38"/>
        <v>0</v>
      </c>
      <c r="R237" s="25">
        <f t="shared" si="39"/>
        <v>0</v>
      </c>
      <c r="S237" s="33"/>
      <c r="U237" s="25">
        <f t="shared" si="40"/>
        <v>0</v>
      </c>
      <c r="V237" s="25">
        <f t="shared" si="41"/>
        <v>0</v>
      </c>
      <c r="W237" s="25">
        <f t="shared" si="42"/>
        <v>0</v>
      </c>
      <c r="X237" s="25">
        <f t="shared" si="43"/>
        <v>0</v>
      </c>
      <c r="Y237" s="25">
        <f t="shared" si="44"/>
        <v>0</v>
      </c>
    </row>
    <row r="238" spans="1:25" s="9" customFormat="1" ht="15">
      <c r="A238" s="30"/>
      <c r="B238" s="30"/>
      <c r="C238" s="22">
        <f t="shared" si="34"/>
        <v>4</v>
      </c>
      <c r="D238" s="41">
        <v>5600</v>
      </c>
      <c r="E238" s="41">
        <v>533</v>
      </c>
      <c r="F238" s="22">
        <f t="shared" si="35"/>
        <v>3</v>
      </c>
      <c r="G238" s="29">
        <f t="shared" si="36"/>
        <v>5330000</v>
      </c>
      <c r="H238" s="30" t="s">
        <v>258</v>
      </c>
      <c r="I238" s="30"/>
      <c r="J238" s="31" t="s">
        <v>188</v>
      </c>
      <c r="K238" s="32"/>
      <c r="L238" s="85"/>
      <c r="M238" s="90"/>
      <c r="N238" s="90"/>
      <c r="O238" s="25"/>
      <c r="P238" s="25">
        <f t="shared" si="37"/>
        <v>0</v>
      </c>
      <c r="Q238" s="25">
        <f t="shared" si="38"/>
        <v>0</v>
      </c>
      <c r="R238" s="25">
        <f t="shared" si="39"/>
        <v>0</v>
      </c>
      <c r="S238" s="33"/>
      <c r="U238" s="25">
        <f t="shared" si="40"/>
        <v>0</v>
      </c>
      <c r="V238" s="25">
        <f t="shared" si="41"/>
        <v>0</v>
      </c>
      <c r="W238" s="25">
        <f t="shared" si="42"/>
        <v>0</v>
      </c>
      <c r="X238" s="25">
        <f t="shared" si="43"/>
        <v>0</v>
      </c>
      <c r="Y238" s="25">
        <f t="shared" si="44"/>
        <v>0</v>
      </c>
    </row>
    <row r="239" spans="1:25" s="9" customFormat="1" ht="15" hidden="1">
      <c r="A239" s="30"/>
      <c r="B239" s="30">
        <v>1</v>
      </c>
      <c r="C239" s="22">
        <f t="shared" si="34"/>
        <v>5</v>
      </c>
      <c r="D239" s="62">
        <v>56201</v>
      </c>
      <c r="E239" s="62">
        <v>5331</v>
      </c>
      <c r="F239" s="22">
        <f t="shared" si="35"/>
        <v>4</v>
      </c>
      <c r="G239" s="29">
        <f t="shared" si="36"/>
        <v>5331000</v>
      </c>
      <c r="H239" s="30"/>
      <c r="I239" s="30"/>
      <c r="J239" s="44" t="s">
        <v>189</v>
      </c>
      <c r="K239" s="32" t="s">
        <v>225</v>
      </c>
      <c r="L239" s="85"/>
      <c r="M239" s="90"/>
      <c r="N239" s="90"/>
      <c r="O239" s="25"/>
      <c r="P239" s="25">
        <f t="shared" si="37"/>
        <v>0</v>
      </c>
      <c r="Q239" s="25">
        <f t="shared" si="38"/>
        <v>0</v>
      </c>
      <c r="R239" s="25">
        <f t="shared" si="39"/>
        <v>0</v>
      </c>
      <c r="S239" s="33"/>
      <c r="U239" s="25">
        <f t="shared" si="40"/>
        <v>0</v>
      </c>
      <c r="V239" s="25">
        <f t="shared" si="41"/>
        <v>0</v>
      </c>
      <c r="W239" s="25">
        <f t="shared" si="42"/>
        <v>0</v>
      </c>
      <c r="X239" s="25">
        <f t="shared" si="43"/>
        <v>0</v>
      </c>
      <c r="Y239" s="25">
        <f t="shared" si="44"/>
        <v>0</v>
      </c>
    </row>
    <row r="240" spans="1:25" s="9" customFormat="1" ht="15" hidden="1">
      <c r="A240" s="30"/>
      <c r="B240" s="30"/>
      <c r="C240" s="22">
        <f t="shared" si="34"/>
        <v>4</v>
      </c>
      <c r="D240" s="28">
        <v>5650</v>
      </c>
      <c r="E240" s="28">
        <v>534</v>
      </c>
      <c r="F240" s="22">
        <f t="shared" si="35"/>
        <v>3</v>
      </c>
      <c r="G240" s="29">
        <f t="shared" si="36"/>
        <v>5340000</v>
      </c>
      <c r="H240" s="30"/>
      <c r="I240" s="30"/>
      <c r="J240" s="42" t="s">
        <v>182</v>
      </c>
      <c r="K240" s="32"/>
      <c r="L240" s="85"/>
      <c r="M240" s="90"/>
      <c r="N240" s="90"/>
      <c r="O240" s="25"/>
      <c r="P240" s="25">
        <f t="shared" si="37"/>
        <v>0</v>
      </c>
      <c r="Q240" s="25">
        <f t="shared" si="38"/>
        <v>0</v>
      </c>
      <c r="R240" s="25">
        <f t="shared" si="39"/>
        <v>0</v>
      </c>
      <c r="S240" s="33"/>
      <c r="U240" s="25">
        <f t="shared" si="40"/>
        <v>0</v>
      </c>
      <c r="V240" s="25">
        <f t="shared" si="41"/>
        <v>0</v>
      </c>
      <c r="W240" s="25">
        <f t="shared" si="42"/>
        <v>0</v>
      </c>
      <c r="X240" s="25">
        <f t="shared" si="43"/>
        <v>0</v>
      </c>
      <c r="Y240" s="25">
        <f t="shared" si="44"/>
        <v>0</v>
      </c>
    </row>
    <row r="241" spans="1:25" s="9" customFormat="1" ht="15" hidden="1">
      <c r="A241" s="30"/>
      <c r="B241" s="30">
        <v>1</v>
      </c>
      <c r="C241" s="22">
        <f t="shared" si="34"/>
        <v>5</v>
      </c>
      <c r="D241" s="62">
        <v>56501</v>
      </c>
      <c r="E241" s="62">
        <v>5341</v>
      </c>
      <c r="F241" s="22">
        <f t="shared" si="35"/>
        <v>4</v>
      </c>
      <c r="G241" s="29">
        <f t="shared" si="36"/>
        <v>5341000</v>
      </c>
      <c r="H241" s="30"/>
      <c r="I241" s="30"/>
      <c r="J241" s="44" t="s">
        <v>183</v>
      </c>
      <c r="K241" s="32" t="s">
        <v>225</v>
      </c>
      <c r="L241" s="85">
        <f>18+2.1</f>
        <v>20.100000000000001</v>
      </c>
      <c r="M241" s="90"/>
      <c r="N241" s="90"/>
      <c r="O241" s="25"/>
      <c r="P241" s="25">
        <f t="shared" si="37"/>
        <v>0</v>
      </c>
      <c r="Q241" s="25">
        <f t="shared" si="38"/>
        <v>0</v>
      </c>
      <c r="R241" s="25">
        <f t="shared" si="39"/>
        <v>0</v>
      </c>
      <c r="S241" s="33" t="s">
        <v>259</v>
      </c>
      <c r="U241" s="25">
        <f t="shared" si="40"/>
        <v>0</v>
      </c>
      <c r="V241" s="25">
        <f t="shared" si="41"/>
        <v>0</v>
      </c>
      <c r="W241" s="25">
        <f t="shared" si="42"/>
        <v>0</v>
      </c>
      <c r="X241" s="25">
        <f t="shared" si="43"/>
        <v>0</v>
      </c>
      <c r="Y241" s="25">
        <f t="shared" si="44"/>
        <v>0</v>
      </c>
    </row>
    <row r="242" spans="1:25" s="9" customFormat="1" ht="15" hidden="1">
      <c r="A242" s="30"/>
      <c r="B242" s="30">
        <v>1</v>
      </c>
      <c r="C242" s="22">
        <f t="shared" si="34"/>
        <v>5</v>
      </c>
      <c r="D242" s="62">
        <v>56502</v>
      </c>
      <c r="E242" s="62">
        <v>5342</v>
      </c>
      <c r="F242" s="22">
        <f t="shared" si="35"/>
        <v>4</v>
      </c>
      <c r="G242" s="29">
        <f t="shared" si="36"/>
        <v>5342000</v>
      </c>
      <c r="H242" s="30"/>
      <c r="I242" s="30"/>
      <c r="J242" s="44" t="s">
        <v>184</v>
      </c>
      <c r="K242" s="32" t="s">
        <v>225</v>
      </c>
      <c r="L242" s="85">
        <f>18+2.1</f>
        <v>20.100000000000001</v>
      </c>
      <c r="M242" s="90"/>
      <c r="N242" s="90"/>
      <c r="O242" s="25"/>
      <c r="P242" s="25">
        <f t="shared" si="37"/>
        <v>0</v>
      </c>
      <c r="Q242" s="25">
        <f t="shared" si="38"/>
        <v>0</v>
      </c>
      <c r="R242" s="25">
        <f t="shared" si="39"/>
        <v>0</v>
      </c>
      <c r="S242" s="33" t="s">
        <v>259</v>
      </c>
      <c r="U242" s="25">
        <f t="shared" si="40"/>
        <v>0</v>
      </c>
      <c r="V242" s="25">
        <f t="shared" si="41"/>
        <v>0</v>
      </c>
      <c r="W242" s="25">
        <f t="shared" si="42"/>
        <v>0</v>
      </c>
      <c r="X242" s="25">
        <f t="shared" si="43"/>
        <v>0</v>
      </c>
      <c r="Y242" s="25">
        <f t="shared" si="44"/>
        <v>0</v>
      </c>
    </row>
    <row r="243" spans="1:25" s="9" customFormat="1" ht="15">
      <c r="A243" s="30"/>
      <c r="B243" s="30"/>
      <c r="C243" s="22">
        <f t="shared" si="34"/>
        <v>4</v>
      </c>
      <c r="D243" s="28">
        <v>5660</v>
      </c>
      <c r="E243" s="28">
        <v>535</v>
      </c>
      <c r="F243" s="22">
        <f t="shared" si="35"/>
        <v>3</v>
      </c>
      <c r="G243" s="29">
        <f t="shared" si="36"/>
        <v>5350000</v>
      </c>
      <c r="H243" s="30" t="s">
        <v>258</v>
      </c>
      <c r="I243" s="30"/>
      <c r="J243" s="42" t="s">
        <v>190</v>
      </c>
      <c r="K243" s="32"/>
      <c r="L243" s="85"/>
      <c r="M243" s="90"/>
      <c r="N243" s="90"/>
      <c r="O243" s="25"/>
      <c r="P243" s="25">
        <f t="shared" si="37"/>
        <v>0</v>
      </c>
      <c r="Q243" s="25">
        <f t="shared" si="38"/>
        <v>0</v>
      </c>
      <c r="R243" s="25">
        <f t="shared" si="39"/>
        <v>0</v>
      </c>
      <c r="S243" s="33"/>
      <c r="U243" s="25">
        <f t="shared" si="40"/>
        <v>0</v>
      </c>
      <c r="V243" s="25">
        <f t="shared" si="41"/>
        <v>0</v>
      </c>
      <c r="W243" s="25">
        <f t="shared" si="42"/>
        <v>0</v>
      </c>
      <c r="X243" s="25">
        <f t="shared" si="43"/>
        <v>0</v>
      </c>
      <c r="Y243" s="25">
        <f t="shared" si="44"/>
        <v>0</v>
      </c>
    </row>
    <row r="244" spans="1:25" s="9" customFormat="1" ht="15">
      <c r="A244" s="30"/>
      <c r="B244" s="30">
        <v>1</v>
      </c>
      <c r="C244" s="22">
        <f t="shared" si="34"/>
        <v>5</v>
      </c>
      <c r="D244" s="62">
        <v>56601</v>
      </c>
      <c r="E244" s="62">
        <v>5351</v>
      </c>
      <c r="F244" s="22">
        <f t="shared" si="35"/>
        <v>4</v>
      </c>
      <c r="G244" s="29">
        <f t="shared" si="36"/>
        <v>5351000</v>
      </c>
      <c r="H244" s="30" t="s">
        <v>258</v>
      </c>
      <c r="I244" s="30"/>
      <c r="J244" s="44" t="s">
        <v>318</v>
      </c>
      <c r="K244" s="32" t="s">
        <v>225</v>
      </c>
      <c r="L244" s="85">
        <f>CEILING(93.7,1)</f>
        <v>94</v>
      </c>
      <c r="M244" s="90"/>
      <c r="N244" s="90"/>
      <c r="O244" s="25"/>
      <c r="P244" s="25">
        <f t="shared" si="37"/>
        <v>0</v>
      </c>
      <c r="Q244" s="25">
        <f t="shared" si="38"/>
        <v>0</v>
      </c>
      <c r="R244" s="25">
        <f t="shared" si="39"/>
        <v>0</v>
      </c>
      <c r="S244" s="33" t="s">
        <v>259</v>
      </c>
      <c r="U244" s="25">
        <f t="shared" si="40"/>
        <v>0</v>
      </c>
      <c r="V244" s="25">
        <f t="shared" si="41"/>
        <v>0</v>
      </c>
      <c r="W244" s="25">
        <f t="shared" si="42"/>
        <v>0</v>
      </c>
      <c r="X244" s="25">
        <f t="shared" si="43"/>
        <v>0</v>
      </c>
      <c r="Y244" s="25">
        <f t="shared" si="44"/>
        <v>0</v>
      </c>
    </row>
    <row r="245" spans="1:25" s="9" customFormat="1" ht="15">
      <c r="A245" s="30"/>
      <c r="B245" s="30">
        <v>1</v>
      </c>
      <c r="C245" s="22">
        <f t="shared" si="34"/>
        <v>5</v>
      </c>
      <c r="D245" s="62">
        <v>56602</v>
      </c>
      <c r="E245" s="62">
        <v>5352</v>
      </c>
      <c r="F245" s="22">
        <f t="shared" si="35"/>
        <v>4</v>
      </c>
      <c r="G245" s="29">
        <f t="shared" si="36"/>
        <v>5352000</v>
      </c>
      <c r="H245" s="30" t="s">
        <v>258</v>
      </c>
      <c r="I245" s="30" t="s">
        <v>314</v>
      </c>
      <c r="J245" s="44" t="s">
        <v>191</v>
      </c>
      <c r="K245" s="32" t="s">
        <v>226</v>
      </c>
      <c r="L245" s="86">
        <f>CEILING(129.3,1)</f>
        <v>130</v>
      </c>
      <c r="M245" s="90"/>
      <c r="N245" s="90"/>
      <c r="O245" s="25"/>
      <c r="P245" s="25">
        <f t="shared" si="37"/>
        <v>0</v>
      </c>
      <c r="Q245" s="25">
        <f t="shared" si="38"/>
        <v>0</v>
      </c>
      <c r="R245" s="25">
        <f t="shared" si="39"/>
        <v>0</v>
      </c>
      <c r="S245" s="33" t="s">
        <v>259</v>
      </c>
      <c r="U245" s="25">
        <f t="shared" si="40"/>
        <v>0</v>
      </c>
      <c r="V245" s="25">
        <f t="shared" si="41"/>
        <v>0</v>
      </c>
      <c r="W245" s="25">
        <f t="shared" si="42"/>
        <v>0</v>
      </c>
      <c r="X245" s="25">
        <f t="shared" si="43"/>
        <v>0</v>
      </c>
      <c r="Y245" s="25">
        <f t="shared" si="44"/>
        <v>0</v>
      </c>
    </row>
    <row r="246" spans="1:25" s="9" customFormat="1" ht="15">
      <c r="A246" s="30"/>
      <c r="B246" s="30"/>
      <c r="C246" s="22">
        <f t="shared" si="34"/>
        <v>4</v>
      </c>
      <c r="D246" s="41">
        <v>5200</v>
      </c>
      <c r="E246" s="41">
        <v>54</v>
      </c>
      <c r="F246" s="22">
        <f t="shared" si="35"/>
        <v>2</v>
      </c>
      <c r="G246" s="29">
        <f t="shared" si="36"/>
        <v>5400000</v>
      </c>
      <c r="H246" s="30" t="s">
        <v>258</v>
      </c>
      <c r="I246" s="30"/>
      <c r="J246" s="31" t="s">
        <v>192</v>
      </c>
      <c r="K246" s="32"/>
      <c r="L246" s="85"/>
      <c r="M246" s="90"/>
      <c r="N246" s="90"/>
      <c r="O246" s="25"/>
      <c r="P246" s="25">
        <f t="shared" si="37"/>
        <v>0</v>
      </c>
      <c r="Q246" s="25">
        <f t="shared" si="38"/>
        <v>0</v>
      </c>
      <c r="R246" s="25">
        <f t="shared" si="39"/>
        <v>0</v>
      </c>
      <c r="S246" s="33"/>
      <c r="U246" s="25">
        <f t="shared" si="40"/>
        <v>0</v>
      </c>
      <c r="V246" s="25">
        <f t="shared" si="41"/>
        <v>0</v>
      </c>
      <c r="W246" s="25">
        <f t="shared" si="42"/>
        <v>0</v>
      </c>
      <c r="X246" s="25">
        <f t="shared" si="43"/>
        <v>0</v>
      </c>
      <c r="Y246" s="25">
        <f t="shared" si="44"/>
        <v>0</v>
      </c>
    </row>
    <row r="247" spans="1:25" s="9" customFormat="1" ht="15">
      <c r="A247" s="30"/>
      <c r="B247" s="30"/>
      <c r="C247" s="22">
        <f t="shared" si="34"/>
        <v>4</v>
      </c>
      <c r="D247" s="28">
        <v>5250</v>
      </c>
      <c r="E247" s="28">
        <v>541</v>
      </c>
      <c r="F247" s="22">
        <f t="shared" si="35"/>
        <v>3</v>
      </c>
      <c r="G247" s="29">
        <f t="shared" si="36"/>
        <v>5410000</v>
      </c>
      <c r="H247" s="30" t="s">
        <v>258</v>
      </c>
      <c r="I247" s="30"/>
      <c r="J247" s="42" t="s">
        <v>12</v>
      </c>
      <c r="K247" s="32"/>
      <c r="L247" s="85"/>
      <c r="M247" s="90"/>
      <c r="N247" s="90"/>
      <c r="O247" s="25"/>
      <c r="P247" s="25">
        <f t="shared" si="37"/>
        <v>0</v>
      </c>
      <c r="Q247" s="25">
        <f t="shared" si="38"/>
        <v>0</v>
      </c>
      <c r="R247" s="25">
        <f t="shared" si="39"/>
        <v>0</v>
      </c>
      <c r="S247" s="33"/>
      <c r="U247" s="25">
        <f t="shared" si="40"/>
        <v>0</v>
      </c>
      <c r="V247" s="25">
        <f t="shared" si="41"/>
        <v>0</v>
      </c>
      <c r="W247" s="25">
        <f t="shared" si="42"/>
        <v>0</v>
      </c>
      <c r="X247" s="25">
        <f t="shared" si="43"/>
        <v>0</v>
      </c>
      <c r="Y247" s="25">
        <f t="shared" si="44"/>
        <v>0</v>
      </c>
    </row>
    <row r="248" spans="1:25" s="9" customFormat="1" ht="15">
      <c r="A248" s="30"/>
      <c r="B248" s="30">
        <v>1</v>
      </c>
      <c r="C248" s="22">
        <f t="shared" si="34"/>
        <v>5</v>
      </c>
      <c r="D248" s="62">
        <v>52501</v>
      </c>
      <c r="E248" s="62">
        <v>5411</v>
      </c>
      <c r="F248" s="22">
        <f t="shared" si="35"/>
        <v>4</v>
      </c>
      <c r="G248" s="29">
        <f t="shared" si="36"/>
        <v>5411000</v>
      </c>
      <c r="H248" s="30" t="s">
        <v>258</v>
      </c>
      <c r="I248" s="30"/>
      <c r="J248" s="44" t="s">
        <v>312</v>
      </c>
      <c r="K248" s="32" t="s">
        <v>3</v>
      </c>
      <c r="L248" s="85">
        <v>1</v>
      </c>
      <c r="M248" s="90"/>
      <c r="N248" s="90"/>
      <c r="O248" s="25"/>
      <c r="P248" s="25">
        <f t="shared" si="37"/>
        <v>0</v>
      </c>
      <c r="Q248" s="25">
        <f t="shared" si="38"/>
        <v>0</v>
      </c>
      <c r="R248" s="25">
        <f t="shared" si="39"/>
        <v>0</v>
      </c>
      <c r="S248" s="33" t="s">
        <v>259</v>
      </c>
      <c r="U248" s="25">
        <f t="shared" si="40"/>
        <v>0</v>
      </c>
      <c r="V248" s="25">
        <f t="shared" si="41"/>
        <v>0</v>
      </c>
      <c r="W248" s="25">
        <f t="shared" si="42"/>
        <v>0</v>
      </c>
      <c r="X248" s="25">
        <f t="shared" si="43"/>
        <v>0</v>
      </c>
      <c r="Y248" s="25">
        <f t="shared" si="44"/>
        <v>0</v>
      </c>
    </row>
    <row r="249" spans="1:25" s="9" customFormat="1" ht="15" hidden="1">
      <c r="A249" s="30"/>
      <c r="B249" s="30">
        <v>1</v>
      </c>
      <c r="C249" s="22">
        <f t="shared" si="34"/>
        <v>5</v>
      </c>
      <c r="D249" s="62">
        <v>52502</v>
      </c>
      <c r="E249" s="62">
        <v>5412</v>
      </c>
      <c r="F249" s="22">
        <f t="shared" si="35"/>
        <v>4</v>
      </c>
      <c r="G249" s="29">
        <f t="shared" si="36"/>
        <v>5412000</v>
      </c>
      <c r="H249" s="30"/>
      <c r="I249" s="30"/>
      <c r="J249" s="44" t="s">
        <v>308</v>
      </c>
      <c r="K249" s="32" t="s">
        <v>3</v>
      </c>
      <c r="L249" s="85">
        <v>1</v>
      </c>
      <c r="M249" s="90"/>
      <c r="N249" s="90"/>
      <c r="O249" s="25"/>
      <c r="P249" s="25">
        <f t="shared" si="37"/>
        <v>0</v>
      </c>
      <c r="Q249" s="25">
        <f t="shared" si="38"/>
        <v>0</v>
      </c>
      <c r="R249" s="25">
        <f t="shared" si="39"/>
        <v>0</v>
      </c>
      <c r="S249" s="33"/>
      <c r="U249" s="25">
        <f t="shared" si="40"/>
        <v>0</v>
      </c>
      <c r="V249" s="25">
        <f t="shared" si="41"/>
        <v>0</v>
      </c>
      <c r="W249" s="25">
        <f t="shared" si="42"/>
        <v>0</v>
      </c>
      <c r="X249" s="25">
        <f t="shared" si="43"/>
        <v>0</v>
      </c>
      <c r="Y249" s="25">
        <f t="shared" si="44"/>
        <v>0</v>
      </c>
    </row>
    <row r="250" spans="1:25" s="9" customFormat="1" ht="15">
      <c r="A250" s="30"/>
      <c r="B250" s="30">
        <v>1</v>
      </c>
      <c r="C250" s="22">
        <f t="shared" si="34"/>
        <v>5</v>
      </c>
      <c r="D250" s="62">
        <v>52503</v>
      </c>
      <c r="E250" s="62">
        <v>5413</v>
      </c>
      <c r="F250" s="22">
        <f t="shared" si="35"/>
        <v>4</v>
      </c>
      <c r="G250" s="29">
        <f t="shared" si="36"/>
        <v>5413000</v>
      </c>
      <c r="H250" s="30" t="s">
        <v>258</v>
      </c>
      <c r="I250" s="30"/>
      <c r="J250" s="44" t="s">
        <v>313</v>
      </c>
      <c r="K250" s="32" t="s">
        <v>3</v>
      </c>
      <c r="L250" s="85">
        <v>6</v>
      </c>
      <c r="M250" s="90"/>
      <c r="N250" s="90"/>
      <c r="O250" s="25"/>
      <c r="P250" s="25">
        <f t="shared" si="37"/>
        <v>0</v>
      </c>
      <c r="Q250" s="25">
        <f t="shared" si="38"/>
        <v>0</v>
      </c>
      <c r="R250" s="25">
        <f t="shared" si="39"/>
        <v>0</v>
      </c>
      <c r="S250" s="33" t="s">
        <v>259</v>
      </c>
      <c r="U250" s="25">
        <f t="shared" si="40"/>
        <v>0</v>
      </c>
      <c r="V250" s="25">
        <f t="shared" si="41"/>
        <v>0</v>
      </c>
      <c r="W250" s="25">
        <f t="shared" si="42"/>
        <v>0</v>
      </c>
      <c r="X250" s="25">
        <f t="shared" si="43"/>
        <v>0</v>
      </c>
      <c r="Y250" s="25">
        <f t="shared" si="44"/>
        <v>0</v>
      </c>
    </row>
    <row r="251" spans="1:25" s="9" customFormat="1" ht="15">
      <c r="A251" s="30"/>
      <c r="B251" s="30">
        <v>1</v>
      </c>
      <c r="C251" s="22">
        <f t="shared" si="34"/>
        <v>5</v>
      </c>
      <c r="D251" s="62">
        <v>52504</v>
      </c>
      <c r="E251" s="62">
        <v>5414</v>
      </c>
      <c r="F251" s="22">
        <f t="shared" si="35"/>
        <v>4</v>
      </c>
      <c r="G251" s="29">
        <f t="shared" si="36"/>
        <v>5414000</v>
      </c>
      <c r="H251" s="30" t="s">
        <v>258</v>
      </c>
      <c r="I251" s="30" t="s">
        <v>315</v>
      </c>
      <c r="J251" s="63" t="s">
        <v>229</v>
      </c>
      <c r="K251" s="32" t="s">
        <v>226</v>
      </c>
      <c r="L251" s="86">
        <f>CEILING(79.7,1)</f>
        <v>80</v>
      </c>
      <c r="M251" s="90"/>
      <c r="N251" s="90"/>
      <c r="O251" s="25"/>
      <c r="P251" s="25">
        <f t="shared" si="37"/>
        <v>0</v>
      </c>
      <c r="Q251" s="25">
        <f t="shared" si="38"/>
        <v>0</v>
      </c>
      <c r="R251" s="25">
        <f t="shared" si="39"/>
        <v>0</v>
      </c>
      <c r="S251" s="33" t="s">
        <v>259</v>
      </c>
      <c r="U251" s="25">
        <f t="shared" si="40"/>
        <v>0</v>
      </c>
      <c r="V251" s="25">
        <f t="shared" si="41"/>
        <v>0</v>
      </c>
      <c r="W251" s="25">
        <f t="shared" si="42"/>
        <v>0</v>
      </c>
      <c r="X251" s="25">
        <f t="shared" si="43"/>
        <v>0</v>
      </c>
      <c r="Y251" s="25">
        <f t="shared" si="44"/>
        <v>0</v>
      </c>
    </row>
    <row r="252" spans="1:25" s="9" customFormat="1" ht="15" hidden="1">
      <c r="A252" s="30"/>
      <c r="B252" s="30">
        <v>1</v>
      </c>
      <c r="C252" s="22">
        <f t="shared" si="34"/>
        <v>5</v>
      </c>
      <c r="D252" s="62">
        <v>52505</v>
      </c>
      <c r="E252" s="62">
        <v>5415</v>
      </c>
      <c r="F252" s="22">
        <f t="shared" si="35"/>
        <v>4</v>
      </c>
      <c r="G252" s="29">
        <f t="shared" si="36"/>
        <v>5415000</v>
      </c>
      <c r="H252" s="30"/>
      <c r="I252" s="30"/>
      <c r="J252" s="44" t="s">
        <v>193</v>
      </c>
      <c r="K252" s="32" t="s">
        <v>3</v>
      </c>
      <c r="L252" s="85"/>
      <c r="M252" s="90"/>
      <c r="N252" s="90"/>
      <c r="O252" s="25"/>
      <c r="P252" s="25">
        <f t="shared" si="37"/>
        <v>0</v>
      </c>
      <c r="Q252" s="25">
        <f t="shared" si="38"/>
        <v>0</v>
      </c>
      <c r="R252" s="25">
        <f t="shared" si="39"/>
        <v>0</v>
      </c>
      <c r="S252" s="33"/>
      <c r="U252" s="25">
        <f t="shared" si="40"/>
        <v>0</v>
      </c>
      <c r="V252" s="25">
        <f t="shared" si="41"/>
        <v>0</v>
      </c>
      <c r="W252" s="25">
        <f t="shared" si="42"/>
        <v>0</v>
      </c>
      <c r="X252" s="25">
        <f t="shared" si="43"/>
        <v>0</v>
      </c>
      <c r="Y252" s="25">
        <f t="shared" si="44"/>
        <v>0</v>
      </c>
    </row>
    <row r="253" spans="1:25" s="9" customFormat="1" ht="15" hidden="1">
      <c r="A253" s="26"/>
      <c r="B253" s="26"/>
      <c r="C253" s="54">
        <f t="shared" si="34"/>
        <v>2</v>
      </c>
      <c r="D253" s="55">
        <v>70</v>
      </c>
      <c r="E253" s="55">
        <v>7</v>
      </c>
      <c r="F253" s="22">
        <f t="shared" si="35"/>
        <v>1</v>
      </c>
      <c r="G253" s="56">
        <f t="shared" si="36"/>
        <v>7000000</v>
      </c>
      <c r="H253" s="57"/>
      <c r="I253" s="57"/>
      <c r="J253" s="58" t="s">
        <v>203</v>
      </c>
      <c r="K253" s="59"/>
      <c r="L253" s="87"/>
      <c r="M253" s="71"/>
      <c r="N253" s="71"/>
      <c r="O253" s="71"/>
      <c r="P253" s="24">
        <f t="shared" si="37"/>
        <v>0</v>
      </c>
      <c r="Q253" s="24">
        <f t="shared" si="38"/>
        <v>0</v>
      </c>
      <c r="R253" s="24">
        <f t="shared" si="39"/>
        <v>0</v>
      </c>
      <c r="S253" s="60"/>
      <c r="U253" s="25">
        <f t="shared" si="40"/>
        <v>0</v>
      </c>
      <c r="V253" s="25">
        <f t="shared" si="41"/>
        <v>0</v>
      </c>
      <c r="W253" s="25">
        <f t="shared" si="42"/>
        <v>0</v>
      </c>
      <c r="X253" s="25">
        <f t="shared" si="43"/>
        <v>0</v>
      </c>
      <c r="Y253" s="25">
        <f t="shared" si="44"/>
        <v>0</v>
      </c>
    </row>
    <row r="254" spans="1:25" s="9" customFormat="1" ht="15" hidden="1">
      <c r="A254" s="30"/>
      <c r="B254" s="30"/>
      <c r="C254" s="22">
        <f t="shared" si="34"/>
        <v>4</v>
      </c>
      <c r="D254" s="41">
        <v>7100</v>
      </c>
      <c r="E254" s="41">
        <v>71</v>
      </c>
      <c r="F254" s="22">
        <f t="shared" si="35"/>
        <v>2</v>
      </c>
      <c r="G254" s="29">
        <f t="shared" si="36"/>
        <v>7100000</v>
      </c>
      <c r="H254" s="30"/>
      <c r="I254" s="30"/>
      <c r="J254" s="31" t="s">
        <v>204</v>
      </c>
      <c r="K254" s="32"/>
      <c r="L254" s="85"/>
      <c r="M254" s="90"/>
      <c r="N254" s="90"/>
      <c r="O254" s="25"/>
      <c r="P254" s="25">
        <f t="shared" si="37"/>
        <v>0</v>
      </c>
      <c r="Q254" s="25">
        <f t="shared" si="38"/>
        <v>0</v>
      </c>
      <c r="R254" s="25">
        <f t="shared" si="39"/>
        <v>0</v>
      </c>
      <c r="S254" s="33"/>
      <c r="U254" s="25">
        <f t="shared" si="40"/>
        <v>0</v>
      </c>
      <c r="V254" s="25">
        <f t="shared" si="41"/>
        <v>0</v>
      </c>
      <c r="W254" s="25">
        <f t="shared" si="42"/>
        <v>0</v>
      </c>
      <c r="X254" s="25">
        <f t="shared" si="43"/>
        <v>0</v>
      </c>
      <c r="Y254" s="25">
        <f t="shared" si="44"/>
        <v>0</v>
      </c>
    </row>
    <row r="255" spans="1:25" s="9" customFormat="1" ht="15" hidden="1">
      <c r="A255" s="30"/>
      <c r="B255" s="30">
        <v>1</v>
      </c>
      <c r="C255" s="22">
        <f t="shared" si="34"/>
        <v>5</v>
      </c>
      <c r="D255" s="62">
        <v>71101</v>
      </c>
      <c r="E255" s="62">
        <v>711</v>
      </c>
      <c r="F255" s="22">
        <f t="shared" si="35"/>
        <v>3</v>
      </c>
      <c r="G255" s="29">
        <f t="shared" si="36"/>
        <v>7110000</v>
      </c>
      <c r="H255" s="30"/>
      <c r="I255" s="30"/>
      <c r="J255" s="44" t="s">
        <v>14</v>
      </c>
      <c r="K255" s="32" t="s">
        <v>4</v>
      </c>
      <c r="L255" s="85">
        <v>1</v>
      </c>
      <c r="M255" s="90"/>
      <c r="N255" s="90"/>
      <c r="O255" s="25"/>
      <c r="P255" s="25">
        <f t="shared" si="37"/>
        <v>0</v>
      </c>
      <c r="Q255" s="25">
        <f t="shared" si="38"/>
        <v>0</v>
      </c>
      <c r="R255" s="25">
        <f t="shared" si="39"/>
        <v>0</v>
      </c>
      <c r="S255" s="33" t="s">
        <v>259</v>
      </c>
      <c r="U255" s="25">
        <f t="shared" si="40"/>
        <v>0</v>
      </c>
      <c r="V255" s="25">
        <f t="shared" si="41"/>
        <v>0</v>
      </c>
      <c r="W255" s="25">
        <f t="shared" si="42"/>
        <v>0</v>
      </c>
      <c r="X255" s="25">
        <f t="shared" si="43"/>
        <v>0</v>
      </c>
      <c r="Y255" s="25">
        <f t="shared" si="44"/>
        <v>0</v>
      </c>
    </row>
    <row r="256" spans="1:25" s="9" customFormat="1" ht="15" hidden="1">
      <c r="A256" s="30"/>
      <c r="B256" s="30">
        <v>1</v>
      </c>
      <c r="C256" s="22">
        <f t="shared" si="34"/>
        <v>5</v>
      </c>
      <c r="D256" s="62">
        <v>71201</v>
      </c>
      <c r="E256" s="62">
        <v>712</v>
      </c>
      <c r="F256" s="22">
        <f t="shared" si="35"/>
        <v>3</v>
      </c>
      <c r="G256" s="29">
        <f t="shared" si="36"/>
        <v>7120000</v>
      </c>
      <c r="H256" s="30"/>
      <c r="I256" s="30"/>
      <c r="J256" s="44" t="s">
        <v>15</v>
      </c>
      <c r="K256" s="32" t="s">
        <v>4</v>
      </c>
      <c r="L256" s="85">
        <v>1</v>
      </c>
      <c r="M256" s="90"/>
      <c r="N256" s="90"/>
      <c r="O256" s="25"/>
      <c r="P256" s="25">
        <f t="shared" si="37"/>
        <v>0</v>
      </c>
      <c r="Q256" s="25">
        <f t="shared" si="38"/>
        <v>0</v>
      </c>
      <c r="R256" s="25">
        <f t="shared" si="39"/>
        <v>0</v>
      </c>
      <c r="S256" s="33" t="s">
        <v>259</v>
      </c>
      <c r="U256" s="25">
        <f t="shared" si="40"/>
        <v>0</v>
      </c>
      <c r="V256" s="25">
        <f t="shared" si="41"/>
        <v>0</v>
      </c>
      <c r="W256" s="25">
        <f t="shared" si="42"/>
        <v>0</v>
      </c>
      <c r="X256" s="25">
        <f t="shared" si="43"/>
        <v>0</v>
      </c>
      <c r="Y256" s="25">
        <f t="shared" si="44"/>
        <v>0</v>
      </c>
    </row>
    <row r="257" spans="1:25" s="9" customFormat="1" ht="15" hidden="1">
      <c r="A257" s="30"/>
      <c r="B257" s="30">
        <v>1</v>
      </c>
      <c r="C257" s="22">
        <f t="shared" si="34"/>
        <v>5</v>
      </c>
      <c r="D257" s="62">
        <v>71301</v>
      </c>
      <c r="E257" s="62">
        <v>713</v>
      </c>
      <c r="F257" s="22">
        <f t="shared" si="35"/>
        <v>3</v>
      </c>
      <c r="G257" s="29">
        <f t="shared" si="36"/>
        <v>7130000</v>
      </c>
      <c r="H257" s="30"/>
      <c r="I257" s="30"/>
      <c r="J257" s="44" t="s">
        <v>16</v>
      </c>
      <c r="K257" s="32" t="s">
        <v>4</v>
      </c>
      <c r="L257" s="85">
        <v>1</v>
      </c>
      <c r="M257" s="90"/>
      <c r="N257" s="90"/>
      <c r="O257" s="25"/>
      <c r="P257" s="25">
        <f t="shared" si="37"/>
        <v>0</v>
      </c>
      <c r="Q257" s="25">
        <f t="shared" si="38"/>
        <v>0</v>
      </c>
      <c r="R257" s="25">
        <f t="shared" si="39"/>
        <v>0</v>
      </c>
      <c r="S257" s="33" t="s">
        <v>259</v>
      </c>
      <c r="U257" s="25">
        <f t="shared" si="40"/>
        <v>0</v>
      </c>
      <c r="V257" s="25">
        <f t="shared" si="41"/>
        <v>0</v>
      </c>
      <c r="W257" s="25">
        <f t="shared" si="42"/>
        <v>0</v>
      </c>
      <c r="X257" s="25">
        <f t="shared" si="43"/>
        <v>0</v>
      </c>
      <c r="Y257" s="25">
        <f t="shared" si="44"/>
        <v>0</v>
      </c>
    </row>
    <row r="258" spans="1:25" s="9" customFormat="1" ht="15" hidden="1">
      <c r="A258" s="30"/>
      <c r="B258" s="30"/>
      <c r="C258" s="22">
        <f t="shared" si="34"/>
        <v>4</v>
      </c>
      <c r="D258" s="41">
        <v>7200</v>
      </c>
      <c r="E258" s="41">
        <v>72</v>
      </c>
      <c r="F258" s="22">
        <f t="shared" si="35"/>
        <v>2</v>
      </c>
      <c r="G258" s="29">
        <f t="shared" si="36"/>
        <v>7200000</v>
      </c>
      <c r="H258" s="30"/>
      <c r="I258" s="30"/>
      <c r="J258" s="31" t="s">
        <v>206</v>
      </c>
      <c r="K258" s="32"/>
      <c r="L258" s="85"/>
      <c r="M258" s="90"/>
      <c r="N258" s="90"/>
      <c r="O258" s="25"/>
      <c r="P258" s="25">
        <f t="shared" si="37"/>
        <v>0</v>
      </c>
      <c r="Q258" s="25">
        <f t="shared" si="38"/>
        <v>0</v>
      </c>
      <c r="R258" s="25">
        <f t="shared" si="39"/>
        <v>0</v>
      </c>
      <c r="S258" s="33"/>
      <c r="U258" s="25">
        <f t="shared" si="40"/>
        <v>0</v>
      </c>
      <c r="V258" s="25">
        <f t="shared" si="41"/>
        <v>0</v>
      </c>
      <c r="W258" s="25">
        <f t="shared" si="42"/>
        <v>0</v>
      </c>
      <c r="X258" s="25">
        <f t="shared" si="43"/>
        <v>0</v>
      </c>
      <c r="Y258" s="25">
        <f t="shared" si="44"/>
        <v>0</v>
      </c>
    </row>
    <row r="259" spans="1:25" s="9" customFormat="1" ht="15" hidden="1">
      <c r="A259" s="30"/>
      <c r="B259" s="30">
        <v>1</v>
      </c>
      <c r="C259" s="22">
        <f t="shared" si="34"/>
        <v>5</v>
      </c>
      <c r="D259" s="62">
        <v>72101</v>
      </c>
      <c r="E259" s="62">
        <v>721</v>
      </c>
      <c r="F259" s="22">
        <f t="shared" si="35"/>
        <v>3</v>
      </c>
      <c r="G259" s="29">
        <f t="shared" si="36"/>
        <v>7210000</v>
      </c>
      <c r="H259" s="30"/>
      <c r="I259" s="30"/>
      <c r="J259" s="44" t="s">
        <v>205</v>
      </c>
      <c r="K259" s="32" t="s">
        <v>4</v>
      </c>
      <c r="L259" s="85">
        <v>1</v>
      </c>
      <c r="M259" s="90"/>
      <c r="N259" s="90"/>
      <c r="O259" s="25"/>
      <c r="P259" s="25">
        <f t="shared" si="37"/>
        <v>0</v>
      </c>
      <c r="Q259" s="25">
        <f t="shared" si="38"/>
        <v>0</v>
      </c>
      <c r="R259" s="25">
        <f t="shared" si="39"/>
        <v>0</v>
      </c>
      <c r="S259" s="33" t="s">
        <v>259</v>
      </c>
      <c r="U259" s="25">
        <f t="shared" si="40"/>
        <v>0</v>
      </c>
      <c r="V259" s="25">
        <f t="shared" si="41"/>
        <v>0</v>
      </c>
      <c r="W259" s="25">
        <f t="shared" si="42"/>
        <v>0</v>
      </c>
      <c r="X259" s="25">
        <f t="shared" si="43"/>
        <v>0</v>
      </c>
      <c r="Y259" s="25">
        <f t="shared" si="44"/>
        <v>0</v>
      </c>
    </row>
    <row r="260" spans="1:25" s="9" customFormat="1" ht="15" hidden="1">
      <c r="A260" s="30"/>
      <c r="B260" s="30">
        <v>1</v>
      </c>
      <c r="C260" s="22">
        <f t="shared" si="34"/>
        <v>5</v>
      </c>
      <c r="D260" s="62">
        <v>72201</v>
      </c>
      <c r="E260" s="62">
        <v>722</v>
      </c>
      <c r="F260" s="22">
        <f t="shared" si="35"/>
        <v>3</v>
      </c>
      <c r="G260" s="29">
        <f t="shared" si="36"/>
        <v>7220000</v>
      </c>
      <c r="H260" s="30"/>
      <c r="I260" s="30"/>
      <c r="J260" s="44" t="s">
        <v>17</v>
      </c>
      <c r="K260" s="32" t="s">
        <v>4</v>
      </c>
      <c r="L260" s="85">
        <v>1</v>
      </c>
      <c r="M260" s="90"/>
      <c r="N260" s="90"/>
      <c r="O260" s="25"/>
      <c r="P260" s="25">
        <f t="shared" si="37"/>
        <v>0</v>
      </c>
      <c r="Q260" s="25">
        <f t="shared" si="38"/>
        <v>0</v>
      </c>
      <c r="R260" s="25">
        <f t="shared" si="39"/>
        <v>0</v>
      </c>
      <c r="S260" s="33" t="s">
        <v>259</v>
      </c>
      <c r="U260" s="25">
        <f t="shared" si="40"/>
        <v>0</v>
      </c>
      <c r="V260" s="25">
        <f t="shared" si="41"/>
        <v>0</v>
      </c>
      <c r="W260" s="25">
        <f t="shared" si="42"/>
        <v>0</v>
      </c>
      <c r="X260" s="25">
        <f t="shared" si="43"/>
        <v>0</v>
      </c>
      <c r="Y260" s="25">
        <f t="shared" si="44"/>
        <v>0</v>
      </c>
    </row>
    <row r="261" spans="1:25" s="9" customFormat="1" ht="15" hidden="1">
      <c r="A261" s="30"/>
      <c r="B261" s="30">
        <v>1</v>
      </c>
      <c r="C261" s="22">
        <f t="shared" si="34"/>
        <v>5</v>
      </c>
      <c r="D261" s="62">
        <v>72201</v>
      </c>
      <c r="E261" s="62">
        <v>7221</v>
      </c>
      <c r="F261" s="22">
        <f t="shared" si="35"/>
        <v>4</v>
      </c>
      <c r="G261" s="29">
        <f t="shared" si="36"/>
        <v>7221000</v>
      </c>
      <c r="H261" s="30"/>
      <c r="I261" s="30"/>
      <c r="J261" s="44" t="s">
        <v>249</v>
      </c>
      <c r="K261" s="32" t="s">
        <v>4</v>
      </c>
      <c r="L261" s="85">
        <v>1</v>
      </c>
      <c r="M261" s="90"/>
      <c r="N261" s="90"/>
      <c r="O261" s="25"/>
      <c r="P261" s="25">
        <f t="shared" si="37"/>
        <v>0</v>
      </c>
      <c r="Q261" s="25">
        <f t="shared" si="38"/>
        <v>0</v>
      </c>
      <c r="R261" s="25">
        <f t="shared" si="39"/>
        <v>0</v>
      </c>
      <c r="S261" s="33" t="s">
        <v>259</v>
      </c>
      <c r="U261" s="25">
        <f t="shared" si="40"/>
        <v>0</v>
      </c>
      <c r="V261" s="25">
        <f t="shared" si="41"/>
        <v>0</v>
      </c>
      <c r="W261" s="25">
        <f t="shared" si="42"/>
        <v>0</v>
      </c>
      <c r="X261" s="25">
        <f t="shared" si="43"/>
        <v>0</v>
      </c>
      <c r="Y261" s="25">
        <f t="shared" si="44"/>
        <v>0</v>
      </c>
    </row>
    <row r="262" spans="1:25" s="9" customFormat="1" ht="15" hidden="1">
      <c r="A262" s="30"/>
      <c r="B262" s="30">
        <v>1</v>
      </c>
      <c r="C262" s="22">
        <f t="shared" si="34"/>
        <v>5</v>
      </c>
      <c r="D262" s="62">
        <v>72301</v>
      </c>
      <c r="E262" s="62">
        <v>723</v>
      </c>
      <c r="F262" s="22">
        <f t="shared" si="35"/>
        <v>3</v>
      </c>
      <c r="G262" s="29">
        <f t="shared" si="36"/>
        <v>7230000</v>
      </c>
      <c r="H262" s="30"/>
      <c r="I262" s="30"/>
      <c r="J262" s="44" t="s">
        <v>264</v>
      </c>
      <c r="K262" s="32" t="s">
        <v>4</v>
      </c>
      <c r="L262" s="85">
        <v>1</v>
      </c>
      <c r="M262" s="90"/>
      <c r="N262" s="90"/>
      <c r="O262" s="25"/>
      <c r="P262" s="25">
        <f t="shared" si="37"/>
        <v>0</v>
      </c>
      <c r="Q262" s="25">
        <f t="shared" si="38"/>
        <v>0</v>
      </c>
      <c r="R262" s="25">
        <f t="shared" si="39"/>
        <v>0</v>
      </c>
      <c r="S262" s="33"/>
      <c r="U262" s="25">
        <f t="shared" si="40"/>
        <v>0</v>
      </c>
      <c r="V262" s="25">
        <f t="shared" si="41"/>
        <v>0</v>
      </c>
      <c r="W262" s="25">
        <f t="shared" si="42"/>
        <v>0</v>
      </c>
      <c r="X262" s="25">
        <f t="shared" si="43"/>
        <v>0</v>
      </c>
      <c r="Y262" s="25">
        <f t="shared" si="44"/>
        <v>0</v>
      </c>
    </row>
    <row r="263" spans="1:25" s="9" customFormat="1" ht="15" hidden="1">
      <c r="A263" s="30"/>
      <c r="B263" s="30">
        <v>1</v>
      </c>
      <c r="C263" s="22">
        <f t="shared" si="34"/>
        <v>5</v>
      </c>
      <c r="D263" s="62">
        <v>72401</v>
      </c>
      <c r="E263" s="62">
        <v>724</v>
      </c>
      <c r="F263" s="22">
        <f t="shared" si="35"/>
        <v>3</v>
      </c>
      <c r="G263" s="29">
        <f t="shared" si="36"/>
        <v>7240000</v>
      </c>
      <c r="H263" s="30"/>
      <c r="I263" s="30"/>
      <c r="J263" s="44" t="s">
        <v>18</v>
      </c>
      <c r="K263" s="32" t="s">
        <v>4</v>
      </c>
      <c r="L263" s="85">
        <v>1</v>
      </c>
      <c r="M263" s="90"/>
      <c r="N263" s="90"/>
      <c r="O263" s="25"/>
      <c r="P263" s="25">
        <f t="shared" si="37"/>
        <v>0</v>
      </c>
      <c r="Q263" s="25">
        <f t="shared" si="38"/>
        <v>0</v>
      </c>
      <c r="R263" s="25">
        <f t="shared" si="39"/>
        <v>0</v>
      </c>
      <c r="S263" s="33" t="s">
        <v>259</v>
      </c>
      <c r="U263" s="25">
        <f t="shared" si="40"/>
        <v>0</v>
      </c>
      <c r="V263" s="25">
        <f t="shared" si="41"/>
        <v>0</v>
      </c>
      <c r="W263" s="25">
        <f t="shared" si="42"/>
        <v>0</v>
      </c>
      <c r="X263" s="25">
        <f t="shared" si="43"/>
        <v>0</v>
      </c>
      <c r="Y263" s="25">
        <f t="shared" si="44"/>
        <v>0</v>
      </c>
    </row>
    <row r="264" spans="1:25" s="9" customFormat="1" ht="15" hidden="1">
      <c r="A264" s="30"/>
      <c r="B264" s="30">
        <v>1</v>
      </c>
      <c r="C264" s="22">
        <f t="shared" ref="C264:C293" si="45">IF($D264&gt;0,LEN($D264),0)</f>
        <v>5</v>
      </c>
      <c r="D264" s="62">
        <v>72501</v>
      </c>
      <c r="E264" s="62">
        <v>725</v>
      </c>
      <c r="F264" s="22">
        <f t="shared" ref="F264:F293" si="46">IF($E264&gt;0,LEN($E264),0)</f>
        <v>3</v>
      </c>
      <c r="G264" s="29">
        <f t="shared" ref="G264:G293" si="47">IF($C264&gt;0,_xlfn.NUMBERVALUE(LEFT($E264*10^6,7)),0)</f>
        <v>7250000</v>
      </c>
      <c r="H264" s="30"/>
      <c r="I264" s="30"/>
      <c r="J264" s="44" t="s">
        <v>19</v>
      </c>
      <c r="K264" s="32" t="s">
        <v>4</v>
      </c>
      <c r="L264" s="85">
        <v>1</v>
      </c>
      <c r="M264" s="90"/>
      <c r="N264" s="90"/>
      <c r="O264" s="25"/>
      <c r="P264" s="25">
        <f t="shared" ref="P264:P293" si="48">SUM(M264:O264)</f>
        <v>0</v>
      </c>
      <c r="Q264" s="25">
        <f t="shared" ref="Q264:Q293" si="49">IF(C264&gt;0,L264*P264,0)</f>
        <v>0</v>
      </c>
      <c r="R264" s="25">
        <f t="shared" ref="R264:R293" si="50">SUM(U264:Y264)</f>
        <v>0</v>
      </c>
      <c r="S264" s="33" t="s">
        <v>259</v>
      </c>
      <c r="U264" s="25">
        <f t="shared" ref="U264:U293" si="51">IF(AND(C264=2,F264=1),SUMPRODUCT(($G$8:$G$1012&gt;G264)*($G$8:$G$1012&lt;G264+1000000)*($Q$8:$Q$1012)),0)</f>
        <v>0</v>
      </c>
      <c r="V264" s="25">
        <f t="shared" ref="V264:V293" si="52">IF(AND(C264=4,F264=2),SUMPRODUCT(($G$8:$G$1012&gt;G264)*($G$8:$G$1012&lt;G264+100000)*($Q$8:$Q$1012)),0)</f>
        <v>0</v>
      </c>
      <c r="W264" s="25">
        <f t="shared" ref="W264:W293" si="53">IF(AND(C264=4,F264=3),SUMPRODUCT(($G$8:$G$1012&gt;G264)*($G$8:$G$1012&lt;G264+10000)*($Q$8:$Q$1012)),0)</f>
        <v>0</v>
      </c>
      <c r="X264" s="25">
        <f t="shared" ref="X264:X293" si="54">IF(AND(C264=4,F264=4),SUMPRODUCT(($G$8:$G$1012&gt;G264)*($G$8:$G$1012&lt;G264+1000)*($Q$8:$Q$1012)),0)</f>
        <v>0</v>
      </c>
      <c r="Y264" s="25">
        <f t="shared" ref="Y264:Y293" si="55">IF(AND(C264=4,F264=5),SUMPRODUCT(($G$8:$G$1012&gt;G264)*($G$8:$G$1012&lt;G264+100)*($Q$8:$Q$1012)),0)</f>
        <v>0</v>
      </c>
    </row>
    <row r="265" spans="1:25" s="9" customFormat="1" ht="15" hidden="1">
      <c r="A265" s="30"/>
      <c r="B265" s="30">
        <v>1</v>
      </c>
      <c r="C265" s="22">
        <f t="shared" si="45"/>
        <v>5</v>
      </c>
      <c r="D265" s="62">
        <v>72502</v>
      </c>
      <c r="E265" s="62">
        <v>726</v>
      </c>
      <c r="F265" s="22">
        <f t="shared" si="46"/>
        <v>3</v>
      </c>
      <c r="G265" s="29">
        <f t="shared" si="47"/>
        <v>7260000</v>
      </c>
      <c r="H265" s="30"/>
      <c r="I265" s="30"/>
      <c r="J265" s="44" t="s">
        <v>207</v>
      </c>
      <c r="K265" s="32" t="s">
        <v>4</v>
      </c>
      <c r="L265" s="85">
        <v>1</v>
      </c>
      <c r="M265" s="90"/>
      <c r="N265" s="90"/>
      <c r="O265" s="25"/>
      <c r="P265" s="25">
        <f t="shared" si="48"/>
        <v>0</v>
      </c>
      <c r="Q265" s="25">
        <f t="shared" si="49"/>
        <v>0</v>
      </c>
      <c r="R265" s="25">
        <f t="shared" si="50"/>
        <v>0</v>
      </c>
      <c r="S265" s="33" t="s">
        <v>259</v>
      </c>
      <c r="U265" s="25">
        <f t="shared" si="51"/>
        <v>0</v>
      </c>
      <c r="V265" s="25">
        <f t="shared" si="52"/>
        <v>0</v>
      </c>
      <c r="W265" s="25">
        <f t="shared" si="53"/>
        <v>0</v>
      </c>
      <c r="X265" s="25">
        <f t="shared" si="54"/>
        <v>0</v>
      </c>
      <c r="Y265" s="25">
        <f t="shared" si="55"/>
        <v>0</v>
      </c>
    </row>
    <row r="266" spans="1:25" s="9" customFormat="1" ht="15" hidden="1">
      <c r="A266" s="30"/>
      <c r="B266" s="30"/>
      <c r="C266" s="22">
        <f t="shared" si="45"/>
        <v>4</v>
      </c>
      <c r="D266" s="41">
        <v>7400</v>
      </c>
      <c r="E266" s="41">
        <v>73</v>
      </c>
      <c r="F266" s="22">
        <f t="shared" si="46"/>
        <v>2</v>
      </c>
      <c r="G266" s="29">
        <f t="shared" si="47"/>
        <v>7300000</v>
      </c>
      <c r="H266" s="30"/>
      <c r="I266" s="30"/>
      <c r="J266" s="31" t="s">
        <v>209</v>
      </c>
      <c r="K266" s="32"/>
      <c r="L266" s="85"/>
      <c r="M266" s="90"/>
      <c r="N266" s="90"/>
      <c r="O266" s="25"/>
      <c r="P266" s="25">
        <f t="shared" si="48"/>
        <v>0</v>
      </c>
      <c r="Q266" s="25">
        <f t="shared" si="49"/>
        <v>0</v>
      </c>
      <c r="R266" s="25">
        <f t="shared" si="50"/>
        <v>0</v>
      </c>
      <c r="S266" s="33"/>
      <c r="U266" s="25">
        <f t="shared" si="51"/>
        <v>0</v>
      </c>
      <c r="V266" s="25">
        <f t="shared" si="52"/>
        <v>0</v>
      </c>
      <c r="W266" s="25">
        <f t="shared" si="53"/>
        <v>0</v>
      </c>
      <c r="X266" s="25">
        <f t="shared" si="54"/>
        <v>0</v>
      </c>
      <c r="Y266" s="25">
        <f t="shared" si="55"/>
        <v>0</v>
      </c>
    </row>
    <row r="267" spans="1:25" s="9" customFormat="1" ht="15" hidden="1">
      <c r="A267" s="30"/>
      <c r="B267" s="30">
        <v>1</v>
      </c>
      <c r="C267" s="22">
        <f t="shared" si="45"/>
        <v>5</v>
      </c>
      <c r="D267" s="62">
        <v>74101</v>
      </c>
      <c r="E267" s="62">
        <v>731</v>
      </c>
      <c r="F267" s="22">
        <f t="shared" si="46"/>
        <v>3</v>
      </c>
      <c r="G267" s="29">
        <f t="shared" si="47"/>
        <v>7310000</v>
      </c>
      <c r="H267" s="30"/>
      <c r="I267" s="30"/>
      <c r="J267" s="44" t="s">
        <v>20</v>
      </c>
      <c r="K267" s="32" t="s">
        <v>3</v>
      </c>
      <c r="L267" s="85">
        <v>1</v>
      </c>
      <c r="M267" s="90"/>
      <c r="N267" s="90"/>
      <c r="O267" s="25"/>
      <c r="P267" s="25">
        <f t="shared" si="48"/>
        <v>0</v>
      </c>
      <c r="Q267" s="25">
        <f t="shared" si="49"/>
        <v>0</v>
      </c>
      <c r="R267" s="25">
        <f t="shared" si="50"/>
        <v>0</v>
      </c>
      <c r="S267" s="33"/>
      <c r="U267" s="25">
        <f t="shared" si="51"/>
        <v>0</v>
      </c>
      <c r="V267" s="25">
        <f t="shared" si="52"/>
        <v>0</v>
      </c>
      <c r="W267" s="25">
        <f t="shared" si="53"/>
        <v>0</v>
      </c>
      <c r="X267" s="25">
        <f t="shared" si="54"/>
        <v>0</v>
      </c>
      <c r="Y267" s="25">
        <f t="shared" si="55"/>
        <v>0</v>
      </c>
    </row>
    <row r="268" spans="1:25" s="9" customFormat="1" ht="15" hidden="1">
      <c r="A268" s="30"/>
      <c r="B268" s="30">
        <v>1</v>
      </c>
      <c r="C268" s="22">
        <f t="shared" si="45"/>
        <v>5</v>
      </c>
      <c r="D268" s="62">
        <v>74102</v>
      </c>
      <c r="E268" s="62">
        <v>732</v>
      </c>
      <c r="F268" s="22">
        <f t="shared" si="46"/>
        <v>3</v>
      </c>
      <c r="G268" s="29">
        <f t="shared" si="47"/>
        <v>7320000</v>
      </c>
      <c r="H268" s="30"/>
      <c r="I268" s="30"/>
      <c r="J268" s="44" t="s">
        <v>210</v>
      </c>
      <c r="K268" s="32" t="s">
        <v>3</v>
      </c>
      <c r="L268" s="85">
        <v>1</v>
      </c>
      <c r="M268" s="90"/>
      <c r="N268" s="90"/>
      <c r="O268" s="25"/>
      <c r="P268" s="25">
        <f t="shared" si="48"/>
        <v>0</v>
      </c>
      <c r="Q268" s="25">
        <f t="shared" si="49"/>
        <v>0</v>
      </c>
      <c r="R268" s="25">
        <f t="shared" si="50"/>
        <v>0</v>
      </c>
      <c r="S268" s="33" t="s">
        <v>259</v>
      </c>
      <c r="U268" s="25">
        <f t="shared" si="51"/>
        <v>0</v>
      </c>
      <c r="V268" s="25">
        <f t="shared" si="52"/>
        <v>0</v>
      </c>
      <c r="W268" s="25">
        <f t="shared" si="53"/>
        <v>0</v>
      </c>
      <c r="X268" s="25">
        <f t="shared" si="54"/>
        <v>0</v>
      </c>
      <c r="Y268" s="25">
        <f t="shared" si="55"/>
        <v>0</v>
      </c>
    </row>
    <row r="269" spans="1:25" s="9" customFormat="1" ht="15" hidden="1">
      <c r="A269" s="30"/>
      <c r="B269" s="30">
        <v>1</v>
      </c>
      <c r="C269" s="22">
        <f t="shared" si="45"/>
        <v>5</v>
      </c>
      <c r="D269" s="62">
        <v>74201</v>
      </c>
      <c r="E269" s="62">
        <v>733</v>
      </c>
      <c r="F269" s="22">
        <f t="shared" si="46"/>
        <v>3</v>
      </c>
      <c r="G269" s="29">
        <f t="shared" si="47"/>
        <v>7330000</v>
      </c>
      <c r="H269" s="30"/>
      <c r="I269" s="30"/>
      <c r="J269" s="44" t="s">
        <v>220</v>
      </c>
      <c r="K269" s="32" t="s">
        <v>4</v>
      </c>
      <c r="L269" s="85">
        <v>1</v>
      </c>
      <c r="M269" s="90"/>
      <c r="N269" s="90"/>
      <c r="O269" s="25"/>
      <c r="P269" s="25">
        <f t="shared" si="48"/>
        <v>0</v>
      </c>
      <c r="Q269" s="25">
        <f t="shared" si="49"/>
        <v>0</v>
      </c>
      <c r="R269" s="25">
        <f t="shared" si="50"/>
        <v>0</v>
      </c>
      <c r="S269" s="33"/>
      <c r="U269" s="25">
        <f t="shared" si="51"/>
        <v>0</v>
      </c>
      <c r="V269" s="25">
        <f t="shared" si="52"/>
        <v>0</v>
      </c>
      <c r="W269" s="25">
        <f t="shared" si="53"/>
        <v>0</v>
      </c>
      <c r="X269" s="25">
        <f t="shared" si="54"/>
        <v>0</v>
      </c>
      <c r="Y269" s="25">
        <f t="shared" si="55"/>
        <v>0</v>
      </c>
    </row>
    <row r="270" spans="1:25" s="9" customFormat="1" ht="15" hidden="1">
      <c r="A270" s="30"/>
      <c r="B270" s="30">
        <v>1</v>
      </c>
      <c r="C270" s="22">
        <f t="shared" si="45"/>
        <v>5</v>
      </c>
      <c r="D270" s="62">
        <v>74301</v>
      </c>
      <c r="E270" s="62">
        <v>734</v>
      </c>
      <c r="F270" s="22">
        <f t="shared" si="46"/>
        <v>3</v>
      </c>
      <c r="G270" s="29">
        <f t="shared" si="47"/>
        <v>7340000</v>
      </c>
      <c r="H270" s="30"/>
      <c r="I270" s="30"/>
      <c r="J270" s="44" t="s">
        <v>21</v>
      </c>
      <c r="K270" s="32" t="s">
        <v>4</v>
      </c>
      <c r="L270" s="85">
        <v>1</v>
      </c>
      <c r="M270" s="90"/>
      <c r="N270" s="90"/>
      <c r="O270" s="25"/>
      <c r="P270" s="25">
        <f t="shared" si="48"/>
        <v>0</v>
      </c>
      <c r="Q270" s="25">
        <f t="shared" si="49"/>
        <v>0</v>
      </c>
      <c r="R270" s="25">
        <f t="shared" si="50"/>
        <v>0</v>
      </c>
      <c r="S270" s="33" t="s">
        <v>259</v>
      </c>
      <c r="U270" s="25">
        <f t="shared" si="51"/>
        <v>0</v>
      </c>
      <c r="V270" s="25">
        <f t="shared" si="52"/>
        <v>0</v>
      </c>
      <c r="W270" s="25">
        <f t="shared" si="53"/>
        <v>0</v>
      </c>
      <c r="X270" s="25">
        <f t="shared" si="54"/>
        <v>0</v>
      </c>
      <c r="Y270" s="25">
        <f t="shared" si="55"/>
        <v>0</v>
      </c>
    </row>
    <row r="271" spans="1:25" s="9" customFormat="1" ht="15" hidden="1">
      <c r="A271" s="30"/>
      <c r="B271" s="30">
        <v>1</v>
      </c>
      <c r="C271" s="22">
        <f t="shared" si="45"/>
        <v>5</v>
      </c>
      <c r="D271" s="62">
        <v>74401</v>
      </c>
      <c r="E271" s="62">
        <v>735</v>
      </c>
      <c r="F271" s="22">
        <f t="shared" si="46"/>
        <v>3</v>
      </c>
      <c r="G271" s="29">
        <f t="shared" si="47"/>
        <v>7350000</v>
      </c>
      <c r="H271" s="30"/>
      <c r="I271" s="30"/>
      <c r="J271" s="44" t="s">
        <v>265</v>
      </c>
      <c r="K271" s="32" t="s">
        <v>4</v>
      </c>
      <c r="L271" s="85">
        <v>1</v>
      </c>
      <c r="M271" s="90"/>
      <c r="N271" s="90"/>
      <c r="O271" s="25"/>
      <c r="P271" s="25">
        <f t="shared" si="48"/>
        <v>0</v>
      </c>
      <c r="Q271" s="25">
        <f t="shared" si="49"/>
        <v>0</v>
      </c>
      <c r="R271" s="25">
        <f t="shared" si="50"/>
        <v>0</v>
      </c>
      <c r="S271" s="33"/>
      <c r="U271" s="25">
        <f t="shared" si="51"/>
        <v>0</v>
      </c>
      <c r="V271" s="25">
        <f t="shared" si="52"/>
        <v>0</v>
      </c>
      <c r="W271" s="25">
        <f t="shared" si="53"/>
        <v>0</v>
      </c>
      <c r="X271" s="25">
        <f t="shared" si="54"/>
        <v>0</v>
      </c>
      <c r="Y271" s="25">
        <f t="shared" si="55"/>
        <v>0</v>
      </c>
    </row>
    <row r="272" spans="1:25" s="9" customFormat="1" ht="15" hidden="1">
      <c r="A272" s="30"/>
      <c r="B272" s="30">
        <v>1</v>
      </c>
      <c r="C272" s="22">
        <f t="shared" si="45"/>
        <v>5</v>
      </c>
      <c r="D272" s="62">
        <v>74501</v>
      </c>
      <c r="E272" s="62">
        <v>736</v>
      </c>
      <c r="F272" s="22">
        <f t="shared" si="46"/>
        <v>3</v>
      </c>
      <c r="G272" s="29">
        <f t="shared" si="47"/>
        <v>7360000</v>
      </c>
      <c r="H272" s="30"/>
      <c r="I272" s="30"/>
      <c r="J272" s="44" t="s">
        <v>211</v>
      </c>
      <c r="K272" s="32" t="s">
        <v>4</v>
      </c>
      <c r="L272" s="85">
        <v>1</v>
      </c>
      <c r="M272" s="90"/>
      <c r="N272" s="90"/>
      <c r="O272" s="25"/>
      <c r="P272" s="25">
        <f t="shared" si="48"/>
        <v>0</v>
      </c>
      <c r="Q272" s="25">
        <f t="shared" si="49"/>
        <v>0</v>
      </c>
      <c r="R272" s="25">
        <f t="shared" si="50"/>
        <v>0</v>
      </c>
      <c r="S272" s="33" t="s">
        <v>259</v>
      </c>
      <c r="U272" s="25">
        <f t="shared" si="51"/>
        <v>0</v>
      </c>
      <c r="V272" s="25">
        <f t="shared" si="52"/>
        <v>0</v>
      </c>
      <c r="W272" s="25">
        <f t="shared" si="53"/>
        <v>0</v>
      </c>
      <c r="X272" s="25">
        <f t="shared" si="54"/>
        <v>0</v>
      </c>
      <c r="Y272" s="25">
        <f t="shared" si="55"/>
        <v>0</v>
      </c>
    </row>
    <row r="273" spans="1:25" s="9" customFormat="1" ht="15" hidden="1">
      <c r="A273" s="30"/>
      <c r="B273" s="30"/>
      <c r="C273" s="22">
        <f t="shared" si="45"/>
        <v>5</v>
      </c>
      <c r="D273" s="62">
        <v>74502</v>
      </c>
      <c r="E273" s="62">
        <v>737</v>
      </c>
      <c r="F273" s="22">
        <f t="shared" si="46"/>
        <v>3</v>
      </c>
      <c r="G273" s="29">
        <f t="shared" si="47"/>
        <v>7370000</v>
      </c>
      <c r="H273" s="30"/>
      <c r="I273" s="30"/>
      <c r="J273" s="44" t="s">
        <v>215</v>
      </c>
      <c r="K273" s="32" t="s">
        <v>4</v>
      </c>
      <c r="L273" s="85"/>
      <c r="M273" s="90"/>
      <c r="N273" s="90"/>
      <c r="O273" s="25"/>
      <c r="P273" s="25">
        <f t="shared" si="48"/>
        <v>0</v>
      </c>
      <c r="Q273" s="25">
        <f t="shared" si="49"/>
        <v>0</v>
      </c>
      <c r="R273" s="25">
        <f t="shared" si="50"/>
        <v>0</v>
      </c>
      <c r="S273" s="33"/>
      <c r="U273" s="25">
        <f t="shared" si="51"/>
        <v>0</v>
      </c>
      <c r="V273" s="25">
        <f t="shared" si="52"/>
        <v>0</v>
      </c>
      <c r="W273" s="25">
        <f t="shared" si="53"/>
        <v>0</v>
      </c>
      <c r="X273" s="25">
        <f t="shared" si="54"/>
        <v>0</v>
      </c>
      <c r="Y273" s="25">
        <f t="shared" si="55"/>
        <v>0</v>
      </c>
    </row>
    <row r="274" spans="1:25" s="9" customFormat="1" ht="15" hidden="1">
      <c r="A274" s="30"/>
      <c r="B274" s="30">
        <v>1</v>
      </c>
      <c r="C274" s="22">
        <f t="shared" si="45"/>
        <v>5</v>
      </c>
      <c r="D274" s="62">
        <v>74601</v>
      </c>
      <c r="E274" s="62">
        <v>738</v>
      </c>
      <c r="F274" s="22">
        <f t="shared" si="46"/>
        <v>3</v>
      </c>
      <c r="G274" s="29">
        <f t="shared" si="47"/>
        <v>7380000</v>
      </c>
      <c r="H274" s="30"/>
      <c r="I274" s="30"/>
      <c r="J274" s="44" t="s">
        <v>212</v>
      </c>
      <c r="K274" s="32" t="s">
        <v>4</v>
      </c>
      <c r="L274" s="85">
        <v>1</v>
      </c>
      <c r="M274" s="90"/>
      <c r="N274" s="90"/>
      <c r="O274" s="25"/>
      <c r="P274" s="25">
        <f t="shared" si="48"/>
        <v>0</v>
      </c>
      <c r="Q274" s="25">
        <f t="shared" si="49"/>
        <v>0</v>
      </c>
      <c r="R274" s="25">
        <f t="shared" si="50"/>
        <v>0</v>
      </c>
      <c r="S274" s="33"/>
      <c r="U274" s="25">
        <f t="shared" si="51"/>
        <v>0</v>
      </c>
      <c r="V274" s="25">
        <f t="shared" si="52"/>
        <v>0</v>
      </c>
      <c r="W274" s="25">
        <f t="shared" si="53"/>
        <v>0</v>
      </c>
      <c r="X274" s="25">
        <f t="shared" si="54"/>
        <v>0</v>
      </c>
      <c r="Y274" s="25">
        <f t="shared" si="55"/>
        <v>0</v>
      </c>
    </row>
    <row r="275" spans="1:25" s="9" customFormat="1" ht="15" hidden="1">
      <c r="A275" s="30"/>
      <c r="B275" s="30"/>
      <c r="C275" s="22">
        <f t="shared" si="45"/>
        <v>4</v>
      </c>
      <c r="D275" s="41">
        <v>7500</v>
      </c>
      <c r="E275" s="41">
        <v>74</v>
      </c>
      <c r="F275" s="22">
        <f t="shared" si="46"/>
        <v>2</v>
      </c>
      <c r="G275" s="29">
        <f t="shared" si="47"/>
        <v>7400000</v>
      </c>
      <c r="H275" s="30"/>
      <c r="I275" s="30"/>
      <c r="J275" s="31" t="s">
        <v>214</v>
      </c>
      <c r="K275" s="32"/>
      <c r="L275" s="85"/>
      <c r="M275" s="90"/>
      <c r="N275" s="90"/>
      <c r="O275" s="25"/>
      <c r="P275" s="25">
        <f t="shared" si="48"/>
        <v>0</v>
      </c>
      <c r="Q275" s="25">
        <f t="shared" si="49"/>
        <v>0</v>
      </c>
      <c r="R275" s="25">
        <f t="shared" si="50"/>
        <v>0</v>
      </c>
      <c r="S275" s="33"/>
      <c r="U275" s="25">
        <f t="shared" si="51"/>
        <v>0</v>
      </c>
      <c r="V275" s="25">
        <f t="shared" si="52"/>
        <v>0</v>
      </c>
      <c r="W275" s="25">
        <f t="shared" si="53"/>
        <v>0</v>
      </c>
      <c r="X275" s="25">
        <f t="shared" si="54"/>
        <v>0</v>
      </c>
      <c r="Y275" s="25">
        <f t="shared" si="55"/>
        <v>0</v>
      </c>
    </row>
    <row r="276" spans="1:25" s="9" customFormat="1" ht="15" hidden="1">
      <c r="A276" s="30"/>
      <c r="B276" s="30">
        <v>1</v>
      </c>
      <c r="C276" s="22">
        <f t="shared" si="45"/>
        <v>5</v>
      </c>
      <c r="D276" s="62">
        <v>75101</v>
      </c>
      <c r="E276" s="62">
        <v>741</v>
      </c>
      <c r="F276" s="22">
        <f t="shared" si="46"/>
        <v>3</v>
      </c>
      <c r="G276" s="29">
        <f t="shared" si="47"/>
        <v>7410000</v>
      </c>
      <c r="H276" s="30"/>
      <c r="I276" s="30"/>
      <c r="J276" s="44" t="s">
        <v>213</v>
      </c>
      <c r="K276" s="32" t="s">
        <v>4</v>
      </c>
      <c r="L276" s="85">
        <v>3</v>
      </c>
      <c r="M276" s="90"/>
      <c r="N276" s="90"/>
      <c r="O276" s="25"/>
      <c r="P276" s="25">
        <f t="shared" si="48"/>
        <v>0</v>
      </c>
      <c r="Q276" s="25">
        <f t="shared" si="49"/>
        <v>0</v>
      </c>
      <c r="R276" s="25">
        <f t="shared" si="50"/>
        <v>0</v>
      </c>
      <c r="S276" s="33"/>
      <c r="U276" s="25">
        <f t="shared" si="51"/>
        <v>0</v>
      </c>
      <c r="V276" s="25">
        <f t="shared" si="52"/>
        <v>0</v>
      </c>
      <c r="W276" s="25">
        <f t="shared" si="53"/>
        <v>0</v>
      </c>
      <c r="X276" s="25">
        <f t="shared" si="54"/>
        <v>0</v>
      </c>
      <c r="Y276" s="25">
        <f t="shared" si="55"/>
        <v>0</v>
      </c>
    </row>
    <row r="277" spans="1:25" s="9" customFormat="1" ht="15" hidden="1">
      <c r="A277" s="30"/>
      <c r="B277" s="30">
        <v>1</v>
      </c>
      <c r="C277" s="22">
        <f t="shared" si="45"/>
        <v>5</v>
      </c>
      <c r="D277" s="62">
        <v>75301</v>
      </c>
      <c r="E277" s="62">
        <v>742</v>
      </c>
      <c r="F277" s="22">
        <f t="shared" si="46"/>
        <v>3</v>
      </c>
      <c r="G277" s="29">
        <f t="shared" si="47"/>
        <v>7420000</v>
      </c>
      <c r="H277" s="30"/>
      <c r="I277" s="30"/>
      <c r="J277" s="44" t="s">
        <v>216</v>
      </c>
      <c r="K277" s="32" t="s">
        <v>4</v>
      </c>
      <c r="L277" s="85">
        <v>1</v>
      </c>
      <c r="M277" s="90"/>
      <c r="N277" s="90"/>
      <c r="O277" s="25"/>
      <c r="P277" s="25">
        <f t="shared" si="48"/>
        <v>0</v>
      </c>
      <c r="Q277" s="25">
        <f t="shared" si="49"/>
        <v>0</v>
      </c>
      <c r="R277" s="25">
        <f t="shared" si="50"/>
        <v>0</v>
      </c>
      <c r="S277" s="33" t="s">
        <v>259</v>
      </c>
      <c r="U277" s="25">
        <f t="shared" si="51"/>
        <v>0</v>
      </c>
      <c r="V277" s="25">
        <f t="shared" si="52"/>
        <v>0</v>
      </c>
      <c r="W277" s="25">
        <f t="shared" si="53"/>
        <v>0</v>
      </c>
      <c r="X277" s="25">
        <f t="shared" si="54"/>
        <v>0</v>
      </c>
      <c r="Y277" s="25">
        <f t="shared" si="55"/>
        <v>0</v>
      </c>
    </row>
    <row r="278" spans="1:25" s="9" customFormat="1" ht="15" hidden="1">
      <c r="A278" s="30"/>
      <c r="B278" s="30">
        <v>1</v>
      </c>
      <c r="C278" s="22">
        <f t="shared" si="45"/>
        <v>5</v>
      </c>
      <c r="D278" s="62">
        <v>75402</v>
      </c>
      <c r="E278" s="62">
        <v>743</v>
      </c>
      <c r="F278" s="22">
        <f t="shared" si="46"/>
        <v>3</v>
      </c>
      <c r="G278" s="29">
        <f t="shared" si="47"/>
        <v>7430000</v>
      </c>
      <c r="H278" s="30"/>
      <c r="I278" s="30"/>
      <c r="J278" s="44" t="s">
        <v>217</v>
      </c>
      <c r="K278" s="32" t="s">
        <v>4</v>
      </c>
      <c r="L278" s="85">
        <v>1</v>
      </c>
      <c r="M278" s="90"/>
      <c r="N278" s="90"/>
      <c r="O278" s="25"/>
      <c r="P278" s="25">
        <f t="shared" si="48"/>
        <v>0</v>
      </c>
      <c r="Q278" s="25">
        <f t="shared" si="49"/>
        <v>0</v>
      </c>
      <c r="R278" s="25">
        <f t="shared" si="50"/>
        <v>0</v>
      </c>
      <c r="S278" s="33"/>
      <c r="U278" s="25">
        <f t="shared" si="51"/>
        <v>0</v>
      </c>
      <c r="V278" s="25">
        <f t="shared" si="52"/>
        <v>0</v>
      </c>
      <c r="W278" s="25">
        <f t="shared" si="53"/>
        <v>0</v>
      </c>
      <c r="X278" s="25">
        <f t="shared" si="54"/>
        <v>0</v>
      </c>
      <c r="Y278" s="25">
        <f t="shared" si="55"/>
        <v>0</v>
      </c>
    </row>
    <row r="279" spans="1:25" s="9" customFormat="1" ht="15" hidden="1">
      <c r="A279" s="30"/>
      <c r="B279" s="30">
        <v>1</v>
      </c>
      <c r="C279" s="22">
        <f t="shared" si="45"/>
        <v>5</v>
      </c>
      <c r="D279" s="62">
        <v>75403</v>
      </c>
      <c r="E279" s="62">
        <v>744</v>
      </c>
      <c r="F279" s="22">
        <f t="shared" si="46"/>
        <v>3</v>
      </c>
      <c r="G279" s="29">
        <f t="shared" si="47"/>
        <v>7440000</v>
      </c>
      <c r="H279" s="30"/>
      <c r="I279" s="30"/>
      <c r="J279" s="44" t="s">
        <v>218</v>
      </c>
      <c r="K279" s="32" t="s">
        <v>4</v>
      </c>
      <c r="L279" s="85">
        <v>1</v>
      </c>
      <c r="M279" s="90"/>
      <c r="N279" s="90"/>
      <c r="O279" s="25"/>
      <c r="P279" s="25">
        <f t="shared" si="48"/>
        <v>0</v>
      </c>
      <c r="Q279" s="25">
        <f t="shared" si="49"/>
        <v>0</v>
      </c>
      <c r="R279" s="25">
        <f t="shared" si="50"/>
        <v>0</v>
      </c>
      <c r="S279" s="33"/>
      <c r="U279" s="25">
        <f t="shared" si="51"/>
        <v>0</v>
      </c>
      <c r="V279" s="25">
        <f t="shared" si="52"/>
        <v>0</v>
      </c>
      <c r="W279" s="25">
        <f t="shared" si="53"/>
        <v>0</v>
      </c>
      <c r="X279" s="25">
        <f t="shared" si="54"/>
        <v>0</v>
      </c>
      <c r="Y279" s="25">
        <f t="shared" si="55"/>
        <v>0</v>
      </c>
    </row>
    <row r="280" spans="1:25" s="9" customFormat="1" ht="15" hidden="1">
      <c r="A280" s="30"/>
      <c r="B280" s="30"/>
      <c r="C280" s="22">
        <f t="shared" si="45"/>
        <v>5</v>
      </c>
      <c r="D280" s="62">
        <v>75401</v>
      </c>
      <c r="E280" s="62">
        <v>745</v>
      </c>
      <c r="F280" s="22">
        <f t="shared" si="46"/>
        <v>3</v>
      </c>
      <c r="G280" s="29">
        <f t="shared" si="47"/>
        <v>7450000</v>
      </c>
      <c r="H280" s="30"/>
      <c r="I280" s="30"/>
      <c r="J280" s="44" t="s">
        <v>219</v>
      </c>
      <c r="K280" s="32" t="s">
        <v>4</v>
      </c>
      <c r="L280" s="85">
        <v>1</v>
      </c>
      <c r="M280" s="90"/>
      <c r="N280" s="90"/>
      <c r="O280" s="25"/>
      <c r="P280" s="25">
        <f t="shared" si="48"/>
        <v>0</v>
      </c>
      <c r="Q280" s="25">
        <f t="shared" si="49"/>
        <v>0</v>
      </c>
      <c r="R280" s="25">
        <f t="shared" si="50"/>
        <v>0</v>
      </c>
      <c r="S280" s="33"/>
      <c r="U280" s="25">
        <f t="shared" si="51"/>
        <v>0</v>
      </c>
      <c r="V280" s="25">
        <f t="shared" si="52"/>
        <v>0</v>
      </c>
      <c r="W280" s="25">
        <f t="shared" si="53"/>
        <v>0</v>
      </c>
      <c r="X280" s="25">
        <f t="shared" si="54"/>
        <v>0</v>
      </c>
      <c r="Y280" s="25">
        <f t="shared" si="55"/>
        <v>0</v>
      </c>
    </row>
    <row r="281" spans="1:25" s="9" customFormat="1" ht="15" hidden="1">
      <c r="A281" s="26"/>
      <c r="B281" s="26"/>
      <c r="C281" s="54">
        <f t="shared" si="45"/>
        <v>2</v>
      </c>
      <c r="D281" s="55">
        <v>80</v>
      </c>
      <c r="E281" s="55">
        <v>8</v>
      </c>
      <c r="F281" s="22">
        <f t="shared" si="46"/>
        <v>1</v>
      </c>
      <c r="G281" s="56">
        <f t="shared" si="47"/>
        <v>8000000</v>
      </c>
      <c r="H281" s="57"/>
      <c r="I281" s="57"/>
      <c r="J281" s="58" t="s">
        <v>22</v>
      </c>
      <c r="K281" s="59"/>
      <c r="L281" s="87"/>
      <c r="M281" s="71"/>
      <c r="N281" s="71"/>
      <c r="O281" s="71"/>
      <c r="P281" s="23">
        <f t="shared" si="48"/>
        <v>0</v>
      </c>
      <c r="Q281" s="24">
        <f t="shared" si="49"/>
        <v>0</v>
      </c>
      <c r="R281" s="25">
        <f t="shared" si="50"/>
        <v>0</v>
      </c>
      <c r="S281" s="60"/>
      <c r="U281" s="25">
        <f t="shared" si="51"/>
        <v>0</v>
      </c>
      <c r="V281" s="25">
        <f t="shared" si="52"/>
        <v>0</v>
      </c>
      <c r="W281" s="25">
        <f t="shared" si="53"/>
        <v>0</v>
      </c>
      <c r="X281" s="25">
        <f t="shared" si="54"/>
        <v>0</v>
      </c>
      <c r="Y281" s="25">
        <f t="shared" si="55"/>
        <v>0</v>
      </c>
    </row>
    <row r="282" spans="1:25" s="9" customFormat="1" ht="15" hidden="1">
      <c r="A282" s="30">
        <v>1</v>
      </c>
      <c r="B282" s="30">
        <v>1</v>
      </c>
      <c r="C282" s="22">
        <f t="shared" si="45"/>
        <v>4</v>
      </c>
      <c r="D282" s="41">
        <v>8100</v>
      </c>
      <c r="E282" s="41">
        <v>81</v>
      </c>
      <c r="F282" s="22">
        <f t="shared" si="46"/>
        <v>2</v>
      </c>
      <c r="G282" s="29">
        <f t="shared" si="47"/>
        <v>8100000</v>
      </c>
      <c r="H282" s="30"/>
      <c r="I282" s="30"/>
      <c r="J282" s="31" t="s">
        <v>23</v>
      </c>
      <c r="K282" s="32" t="s">
        <v>1</v>
      </c>
      <c r="L282" s="85">
        <v>1</v>
      </c>
      <c r="M282" s="90"/>
      <c r="N282" s="90"/>
      <c r="O282" s="25"/>
      <c r="P282" s="25">
        <f t="shared" si="48"/>
        <v>0</v>
      </c>
      <c r="Q282" s="25">
        <f t="shared" si="49"/>
        <v>0</v>
      </c>
      <c r="R282" s="25">
        <f t="shared" si="50"/>
        <v>0</v>
      </c>
      <c r="S282" s="33"/>
      <c r="U282" s="25">
        <f t="shared" si="51"/>
        <v>0</v>
      </c>
      <c r="V282" s="25">
        <f t="shared" si="52"/>
        <v>0</v>
      </c>
      <c r="W282" s="25">
        <f t="shared" si="53"/>
        <v>0</v>
      </c>
      <c r="X282" s="25">
        <f t="shared" si="54"/>
        <v>0</v>
      </c>
      <c r="Y282" s="25">
        <f t="shared" si="55"/>
        <v>0</v>
      </c>
    </row>
    <row r="283" spans="1:25" s="9" customFormat="1" ht="15" hidden="1">
      <c r="A283" s="30">
        <v>1</v>
      </c>
      <c r="B283" s="30">
        <v>1</v>
      </c>
      <c r="C283" s="22">
        <f t="shared" si="45"/>
        <v>4</v>
      </c>
      <c r="D283" s="41">
        <v>8200</v>
      </c>
      <c r="E283" s="41">
        <v>82</v>
      </c>
      <c r="F283" s="22">
        <f t="shared" si="46"/>
        <v>2</v>
      </c>
      <c r="G283" s="29">
        <f t="shared" si="47"/>
        <v>8200000</v>
      </c>
      <c r="H283" s="30"/>
      <c r="I283" s="30"/>
      <c r="J283" s="31" t="s">
        <v>24</v>
      </c>
      <c r="K283" s="32" t="s">
        <v>1</v>
      </c>
      <c r="L283" s="85">
        <v>1</v>
      </c>
      <c r="M283" s="90"/>
      <c r="N283" s="90"/>
      <c r="O283" s="25"/>
      <c r="P283" s="25">
        <f t="shared" si="48"/>
        <v>0</v>
      </c>
      <c r="Q283" s="25">
        <f t="shared" si="49"/>
        <v>0</v>
      </c>
      <c r="R283" s="25">
        <f t="shared" si="50"/>
        <v>0</v>
      </c>
      <c r="S283" s="33"/>
      <c r="U283" s="25">
        <f t="shared" si="51"/>
        <v>0</v>
      </c>
      <c r="V283" s="25">
        <f t="shared" si="52"/>
        <v>0</v>
      </c>
      <c r="W283" s="25">
        <f t="shared" si="53"/>
        <v>0</v>
      </c>
      <c r="X283" s="25">
        <f t="shared" si="54"/>
        <v>0</v>
      </c>
      <c r="Y283" s="25">
        <f t="shared" si="55"/>
        <v>0</v>
      </c>
    </row>
    <row r="284" spans="1:25" s="9" customFormat="1" ht="15" hidden="1">
      <c r="A284" s="30">
        <v>1</v>
      </c>
      <c r="B284" s="30">
        <v>1</v>
      </c>
      <c r="C284" s="22">
        <f t="shared" si="45"/>
        <v>4</v>
      </c>
      <c r="D284" s="41">
        <v>8300</v>
      </c>
      <c r="E284" s="41">
        <v>83</v>
      </c>
      <c r="F284" s="22">
        <f t="shared" si="46"/>
        <v>2</v>
      </c>
      <c r="G284" s="29">
        <f t="shared" si="47"/>
        <v>8300000</v>
      </c>
      <c r="H284" s="30"/>
      <c r="I284" s="30"/>
      <c r="J284" s="31" t="s">
        <v>25</v>
      </c>
      <c r="K284" s="32" t="s">
        <v>1</v>
      </c>
      <c r="L284" s="85">
        <v>1</v>
      </c>
      <c r="M284" s="90"/>
      <c r="N284" s="90"/>
      <c r="O284" s="25"/>
      <c r="P284" s="25">
        <f t="shared" si="48"/>
        <v>0</v>
      </c>
      <c r="Q284" s="25">
        <f t="shared" si="49"/>
        <v>0</v>
      </c>
      <c r="R284" s="25">
        <f t="shared" si="50"/>
        <v>0</v>
      </c>
      <c r="S284" s="33"/>
      <c r="U284" s="25">
        <f t="shared" si="51"/>
        <v>0</v>
      </c>
      <c r="V284" s="25">
        <f t="shared" si="52"/>
        <v>0</v>
      </c>
      <c r="W284" s="25">
        <f t="shared" si="53"/>
        <v>0</v>
      </c>
      <c r="X284" s="25">
        <f t="shared" si="54"/>
        <v>0</v>
      </c>
      <c r="Y284" s="25">
        <f t="shared" si="55"/>
        <v>0</v>
      </c>
    </row>
    <row r="285" spans="1:25" s="9" customFormat="1" ht="15" hidden="1">
      <c r="A285" s="30">
        <v>1</v>
      </c>
      <c r="B285" s="30">
        <v>1</v>
      </c>
      <c r="C285" s="22">
        <f t="shared" si="45"/>
        <v>4</v>
      </c>
      <c r="D285" s="41">
        <v>8400</v>
      </c>
      <c r="E285" s="41">
        <v>84</v>
      </c>
      <c r="F285" s="22">
        <f t="shared" si="46"/>
        <v>2</v>
      </c>
      <c r="G285" s="29">
        <f t="shared" si="47"/>
        <v>8400000</v>
      </c>
      <c r="H285" s="30"/>
      <c r="I285" s="30"/>
      <c r="J285" s="31" t="s">
        <v>26</v>
      </c>
      <c r="K285" s="32" t="s">
        <v>1</v>
      </c>
      <c r="L285" s="85">
        <v>1</v>
      </c>
      <c r="M285" s="90"/>
      <c r="N285" s="90"/>
      <c r="O285" s="25"/>
      <c r="P285" s="25">
        <f t="shared" si="48"/>
        <v>0</v>
      </c>
      <c r="Q285" s="25">
        <f t="shared" si="49"/>
        <v>0</v>
      </c>
      <c r="R285" s="25">
        <f t="shared" si="50"/>
        <v>0</v>
      </c>
      <c r="S285" s="33"/>
      <c r="U285" s="25">
        <f t="shared" si="51"/>
        <v>0</v>
      </c>
      <c r="V285" s="25">
        <f t="shared" si="52"/>
        <v>0</v>
      </c>
      <c r="W285" s="25">
        <f t="shared" si="53"/>
        <v>0</v>
      </c>
      <c r="X285" s="25">
        <f t="shared" si="54"/>
        <v>0</v>
      </c>
      <c r="Y285" s="25">
        <f t="shared" si="55"/>
        <v>0</v>
      </c>
    </row>
    <row r="286" spans="1:25" s="9" customFormat="1" ht="15" hidden="1">
      <c r="A286" s="30">
        <v>1</v>
      </c>
      <c r="B286" s="30">
        <v>1</v>
      </c>
      <c r="C286" s="22">
        <f t="shared" si="45"/>
        <v>4</v>
      </c>
      <c r="D286" s="41">
        <v>8500</v>
      </c>
      <c r="E286" s="41">
        <v>85</v>
      </c>
      <c r="F286" s="22">
        <f t="shared" si="46"/>
        <v>2</v>
      </c>
      <c r="G286" s="29">
        <f t="shared" si="47"/>
        <v>8500000</v>
      </c>
      <c r="H286" s="30"/>
      <c r="I286" s="30"/>
      <c r="J286" s="31" t="s">
        <v>221</v>
      </c>
      <c r="K286" s="32" t="s">
        <v>1</v>
      </c>
      <c r="L286" s="85">
        <v>1</v>
      </c>
      <c r="M286" s="90"/>
      <c r="N286" s="90"/>
      <c r="O286" s="25"/>
      <c r="P286" s="25">
        <f t="shared" si="48"/>
        <v>0</v>
      </c>
      <c r="Q286" s="25">
        <f t="shared" si="49"/>
        <v>0</v>
      </c>
      <c r="R286" s="25">
        <f t="shared" si="50"/>
        <v>0</v>
      </c>
      <c r="S286" s="33"/>
      <c r="U286" s="25">
        <f t="shared" si="51"/>
        <v>0</v>
      </c>
      <c r="V286" s="25">
        <f t="shared" si="52"/>
        <v>0</v>
      </c>
      <c r="W286" s="25">
        <f t="shared" si="53"/>
        <v>0</v>
      </c>
      <c r="X286" s="25">
        <f t="shared" si="54"/>
        <v>0</v>
      </c>
      <c r="Y286" s="25">
        <f t="shared" si="55"/>
        <v>0</v>
      </c>
    </row>
    <row r="287" spans="1:25" s="9" customFormat="1" ht="15" hidden="1">
      <c r="A287" s="30">
        <v>1</v>
      </c>
      <c r="B287" s="30">
        <v>1</v>
      </c>
      <c r="C287" s="22">
        <f t="shared" si="45"/>
        <v>4</v>
      </c>
      <c r="D287" s="41">
        <v>8600</v>
      </c>
      <c r="E287" s="41">
        <v>86</v>
      </c>
      <c r="F287" s="22">
        <f t="shared" si="46"/>
        <v>2</v>
      </c>
      <c r="G287" s="29">
        <f t="shared" si="47"/>
        <v>8600000</v>
      </c>
      <c r="H287" s="30"/>
      <c r="I287" s="30"/>
      <c r="J287" s="31" t="s">
        <v>27</v>
      </c>
      <c r="K287" s="32" t="s">
        <v>1</v>
      </c>
      <c r="L287" s="85">
        <v>1</v>
      </c>
      <c r="M287" s="90"/>
      <c r="N287" s="90"/>
      <c r="O287" s="25"/>
      <c r="P287" s="25">
        <f t="shared" si="48"/>
        <v>0</v>
      </c>
      <c r="Q287" s="25">
        <f t="shared" si="49"/>
        <v>0</v>
      </c>
      <c r="R287" s="25">
        <f t="shared" si="50"/>
        <v>0</v>
      </c>
      <c r="S287" s="33"/>
      <c r="U287" s="25">
        <f t="shared" si="51"/>
        <v>0</v>
      </c>
      <c r="V287" s="25">
        <f t="shared" si="52"/>
        <v>0</v>
      </c>
      <c r="W287" s="25">
        <f t="shared" si="53"/>
        <v>0</v>
      </c>
      <c r="X287" s="25">
        <f t="shared" si="54"/>
        <v>0</v>
      </c>
      <c r="Y287" s="25">
        <f t="shared" si="55"/>
        <v>0</v>
      </c>
    </row>
    <row r="288" spans="1:25" s="9" customFormat="1" ht="15" hidden="1">
      <c r="A288" s="30">
        <v>1</v>
      </c>
      <c r="B288" s="30">
        <v>1</v>
      </c>
      <c r="C288" s="22">
        <f t="shared" si="45"/>
        <v>4</v>
      </c>
      <c r="D288" s="41">
        <v>8700</v>
      </c>
      <c r="E288" s="41">
        <v>87</v>
      </c>
      <c r="F288" s="22">
        <f t="shared" si="46"/>
        <v>2</v>
      </c>
      <c r="G288" s="29">
        <f t="shared" si="47"/>
        <v>8700000</v>
      </c>
      <c r="H288" s="30"/>
      <c r="I288" s="30"/>
      <c r="J288" s="31" t="s">
        <v>222</v>
      </c>
      <c r="K288" s="32" t="s">
        <v>1</v>
      </c>
      <c r="L288" s="85">
        <v>1</v>
      </c>
      <c r="M288" s="90"/>
      <c r="N288" s="90"/>
      <c r="O288" s="25"/>
      <c r="P288" s="25">
        <f t="shared" si="48"/>
        <v>0</v>
      </c>
      <c r="Q288" s="25">
        <f t="shared" si="49"/>
        <v>0</v>
      </c>
      <c r="R288" s="25">
        <f t="shared" si="50"/>
        <v>0</v>
      </c>
      <c r="S288" s="33"/>
      <c r="U288" s="25">
        <f t="shared" si="51"/>
        <v>0</v>
      </c>
      <c r="V288" s="25">
        <f t="shared" si="52"/>
        <v>0</v>
      </c>
      <c r="W288" s="25">
        <f t="shared" si="53"/>
        <v>0</v>
      </c>
      <c r="X288" s="25">
        <f t="shared" si="54"/>
        <v>0</v>
      </c>
      <c r="Y288" s="25">
        <f t="shared" si="55"/>
        <v>0</v>
      </c>
    </row>
    <row r="289" spans="1:25" s="9" customFormat="1" ht="15" hidden="1">
      <c r="A289" s="26"/>
      <c r="B289" s="26"/>
      <c r="C289" s="54">
        <f t="shared" si="45"/>
        <v>2</v>
      </c>
      <c r="D289" s="55">
        <v>90</v>
      </c>
      <c r="E289" s="55">
        <v>9</v>
      </c>
      <c r="F289" s="22">
        <f t="shared" si="46"/>
        <v>1</v>
      </c>
      <c r="G289" s="56">
        <f t="shared" si="47"/>
        <v>9000000</v>
      </c>
      <c r="H289" s="57"/>
      <c r="I289" s="57"/>
      <c r="J289" s="58" t="s">
        <v>28</v>
      </c>
      <c r="K289" s="59"/>
      <c r="L289" s="87"/>
      <c r="M289" s="71"/>
      <c r="N289" s="71"/>
      <c r="O289" s="71"/>
      <c r="P289" s="23">
        <f t="shared" si="48"/>
        <v>0</v>
      </c>
      <c r="Q289" s="24">
        <f t="shared" si="49"/>
        <v>0</v>
      </c>
      <c r="R289" s="25">
        <f t="shared" si="50"/>
        <v>0</v>
      </c>
      <c r="S289" s="60"/>
      <c r="U289" s="25">
        <f t="shared" si="51"/>
        <v>0</v>
      </c>
      <c r="V289" s="25">
        <f t="shared" si="52"/>
        <v>0</v>
      </c>
      <c r="W289" s="25">
        <f t="shared" si="53"/>
        <v>0</v>
      </c>
      <c r="X289" s="25">
        <f t="shared" si="54"/>
        <v>0</v>
      </c>
      <c r="Y289" s="25">
        <f t="shared" si="55"/>
        <v>0</v>
      </c>
    </row>
    <row r="290" spans="1:25" s="9" customFormat="1" ht="15" hidden="1">
      <c r="A290" s="30">
        <v>1</v>
      </c>
      <c r="B290" s="30">
        <v>1</v>
      </c>
      <c r="C290" s="22">
        <f t="shared" si="45"/>
        <v>4</v>
      </c>
      <c r="D290" s="41">
        <v>9100</v>
      </c>
      <c r="E290" s="41">
        <v>91</v>
      </c>
      <c r="F290" s="22">
        <f t="shared" si="46"/>
        <v>2</v>
      </c>
      <c r="G290" s="29">
        <f t="shared" si="47"/>
        <v>9100000</v>
      </c>
      <c r="H290" s="30"/>
      <c r="I290" s="30"/>
      <c r="J290" s="31" t="s">
        <v>29</v>
      </c>
      <c r="K290" s="32" t="s">
        <v>1</v>
      </c>
      <c r="L290" s="85">
        <v>1</v>
      </c>
      <c r="M290" s="90"/>
      <c r="N290" s="90"/>
      <c r="O290" s="25"/>
      <c r="P290" s="25">
        <f t="shared" si="48"/>
        <v>0</v>
      </c>
      <c r="Q290" s="25">
        <f t="shared" si="49"/>
        <v>0</v>
      </c>
      <c r="R290" s="25">
        <f t="shared" si="50"/>
        <v>0</v>
      </c>
      <c r="S290" s="33"/>
      <c r="U290" s="25">
        <f t="shared" si="51"/>
        <v>0</v>
      </c>
      <c r="V290" s="25">
        <f t="shared" si="52"/>
        <v>0</v>
      </c>
      <c r="W290" s="25">
        <f t="shared" si="53"/>
        <v>0</v>
      </c>
      <c r="X290" s="25">
        <f t="shared" si="54"/>
        <v>0</v>
      </c>
      <c r="Y290" s="25">
        <f t="shared" si="55"/>
        <v>0</v>
      </c>
    </row>
    <row r="291" spans="1:25" s="9" customFormat="1" ht="15" hidden="1">
      <c r="A291" s="30">
        <v>1</v>
      </c>
      <c r="B291" s="30">
        <v>1</v>
      </c>
      <c r="C291" s="22">
        <f t="shared" si="45"/>
        <v>4</v>
      </c>
      <c r="D291" s="41">
        <v>9200</v>
      </c>
      <c r="E291" s="41">
        <v>92</v>
      </c>
      <c r="F291" s="22">
        <f t="shared" si="46"/>
        <v>2</v>
      </c>
      <c r="G291" s="29">
        <f t="shared" si="47"/>
        <v>9200000</v>
      </c>
      <c r="H291" s="30"/>
      <c r="I291" s="30"/>
      <c r="J291" s="31" t="s">
        <v>30</v>
      </c>
      <c r="K291" s="32" t="s">
        <v>1</v>
      </c>
      <c r="L291" s="85">
        <v>1</v>
      </c>
      <c r="M291" s="90"/>
      <c r="N291" s="90"/>
      <c r="O291" s="25"/>
      <c r="P291" s="25">
        <f t="shared" si="48"/>
        <v>0</v>
      </c>
      <c r="Q291" s="25">
        <f t="shared" si="49"/>
        <v>0</v>
      </c>
      <c r="R291" s="25">
        <f t="shared" si="50"/>
        <v>0</v>
      </c>
      <c r="S291" s="33"/>
      <c r="U291" s="25">
        <f t="shared" si="51"/>
        <v>0</v>
      </c>
      <c r="V291" s="25">
        <f t="shared" si="52"/>
        <v>0</v>
      </c>
      <c r="W291" s="25">
        <f t="shared" si="53"/>
        <v>0</v>
      </c>
      <c r="X291" s="25">
        <f t="shared" si="54"/>
        <v>0</v>
      </c>
      <c r="Y291" s="25">
        <f t="shared" si="55"/>
        <v>0</v>
      </c>
    </row>
    <row r="292" spans="1:25" s="9" customFormat="1" ht="15" hidden="1">
      <c r="A292" s="30">
        <v>1</v>
      </c>
      <c r="B292" s="30">
        <v>1</v>
      </c>
      <c r="C292" s="22">
        <f t="shared" si="45"/>
        <v>4</v>
      </c>
      <c r="D292" s="41">
        <v>9400</v>
      </c>
      <c r="E292" s="41">
        <v>94</v>
      </c>
      <c r="F292" s="22">
        <f t="shared" si="46"/>
        <v>2</v>
      </c>
      <c r="G292" s="29">
        <f t="shared" si="47"/>
        <v>9400000</v>
      </c>
      <c r="H292" s="30"/>
      <c r="I292" s="30"/>
      <c r="J292" s="31" t="s">
        <v>31</v>
      </c>
      <c r="K292" s="32" t="s">
        <v>1</v>
      </c>
      <c r="L292" s="85">
        <v>1</v>
      </c>
      <c r="M292" s="90"/>
      <c r="N292" s="90"/>
      <c r="O292" s="25"/>
      <c r="P292" s="25">
        <f t="shared" si="48"/>
        <v>0</v>
      </c>
      <c r="Q292" s="25">
        <f t="shared" si="49"/>
        <v>0</v>
      </c>
      <c r="R292" s="25">
        <f t="shared" si="50"/>
        <v>0</v>
      </c>
      <c r="S292" s="33"/>
      <c r="U292" s="25">
        <f t="shared" si="51"/>
        <v>0</v>
      </c>
      <c r="V292" s="25">
        <f t="shared" si="52"/>
        <v>0</v>
      </c>
      <c r="W292" s="25">
        <f t="shared" si="53"/>
        <v>0</v>
      </c>
      <c r="X292" s="25">
        <f t="shared" si="54"/>
        <v>0</v>
      </c>
      <c r="Y292" s="25">
        <f t="shared" si="55"/>
        <v>0</v>
      </c>
    </row>
    <row r="293" spans="1:25" s="9" customFormat="1" ht="15" hidden="1">
      <c r="A293" s="30">
        <v>1</v>
      </c>
      <c r="B293" s="30">
        <v>1</v>
      </c>
      <c r="C293" s="22">
        <f t="shared" si="45"/>
        <v>4</v>
      </c>
      <c r="D293" s="41">
        <v>9600</v>
      </c>
      <c r="E293" s="41">
        <v>96</v>
      </c>
      <c r="F293" s="22">
        <f t="shared" si="46"/>
        <v>2</v>
      </c>
      <c r="G293" s="29">
        <f t="shared" si="47"/>
        <v>9600000</v>
      </c>
      <c r="H293" s="30"/>
      <c r="I293" s="30"/>
      <c r="J293" s="31" t="s">
        <v>32</v>
      </c>
      <c r="K293" s="32" t="s">
        <v>1</v>
      </c>
      <c r="L293" s="85">
        <v>1</v>
      </c>
      <c r="M293" s="90"/>
      <c r="N293" s="90"/>
      <c r="O293" s="25"/>
      <c r="P293" s="25">
        <f t="shared" si="48"/>
        <v>0</v>
      </c>
      <c r="Q293" s="25">
        <f t="shared" si="49"/>
        <v>0</v>
      </c>
      <c r="R293" s="25">
        <f t="shared" si="50"/>
        <v>0</v>
      </c>
      <c r="S293" s="33"/>
      <c r="U293" s="25">
        <f t="shared" si="51"/>
        <v>0</v>
      </c>
      <c r="V293" s="25">
        <f t="shared" si="52"/>
        <v>0</v>
      </c>
      <c r="W293" s="25">
        <f t="shared" si="53"/>
        <v>0</v>
      </c>
      <c r="X293" s="25">
        <f t="shared" si="54"/>
        <v>0</v>
      </c>
      <c r="Y293" s="25">
        <f t="shared" si="55"/>
        <v>0</v>
      </c>
    </row>
  </sheetData>
  <sheetProtection algorithmName="SHA-512" hashValue="ripVW+6tPtd+Co4DGiu07e3ueHHUhkbM06ilAMMY4nMKePbMzv2g/3w3nCso2AtkHb63IKVQODOdyZLeQac1VQ==" saltValue="itfc6735R9HFXJ9j/uLUPg==" spinCount="100000" sheet="1" objects="1" scenarios="1"/>
  <autoFilter ref="A7:Z293">
    <filterColumn colId="7">
      <customFilters>
        <customFilter operator="notEqual" val=" "/>
      </customFilters>
    </filterColumn>
    <sortState ref="A8:Z293">
      <sortCondition ref="G7:G293"/>
    </sortState>
  </autoFilter>
  <mergeCells count="9">
    <mergeCell ref="K1:S1"/>
    <mergeCell ref="E1:J1"/>
    <mergeCell ref="E2:J2"/>
    <mergeCell ref="E3:J3"/>
    <mergeCell ref="E4:J4"/>
    <mergeCell ref="R2:S4"/>
    <mergeCell ref="K2:N2"/>
    <mergeCell ref="K3:N3"/>
    <mergeCell ref="K4:N4"/>
  </mergeCells>
  <pageMargins left="0.39370078740157483" right="0.19685039370078741" top="0.35433070866141736" bottom="0.55118110236220474" header="0.31496062992125984" footer="0.31496062992125984"/>
  <pageSetup paperSize="9" orientation="landscape" r:id="rId1"/>
  <headerFooter>
    <oddFooter>&amp;C&amp;A&amp;R&amp;P |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P5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Olavi</dc:creator>
  <cp:lastModifiedBy>Olavi</cp:lastModifiedBy>
  <cp:lastPrinted>2019-05-28T07:16:37Z</cp:lastPrinted>
  <dcterms:created xsi:type="dcterms:W3CDTF">2017-03-01T04:36:44Z</dcterms:created>
  <dcterms:modified xsi:type="dcterms:W3CDTF">2019-05-28T07:16:54Z</dcterms:modified>
</cp:coreProperties>
</file>