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x220\Dropbox (Personal)\maja asjad\"/>
    </mc:Choice>
  </mc:AlternateContent>
  <xr:revisionPtr revIDLastSave="0" documentId="10_ncr:8100000_{C000B039-9683-4D1B-BB3A-D7F172B76B87}" xr6:coauthVersionLast="34" xr6:coauthVersionMax="34" xr10:uidLastSave="{00000000-0000-0000-0000-000000000000}"/>
  <bookViews>
    <workbookView xWindow="0" yWindow="0" windowWidth="20490" windowHeight="7905" tabRatio="907" activeTab="1" xr2:uid="{00000000-000D-0000-FFFF-FFFF00000000}"/>
  </bookViews>
  <sheets>
    <sheet name="arvutused" sheetId="10" r:id="rId1"/>
    <sheet name="üldandmed" sheetId="11" r:id="rId2"/>
    <sheet name="lastetuba1" sheetId="1" r:id="rId3"/>
    <sheet name="lastetuba2" sheetId="3" r:id="rId4"/>
    <sheet name="magamistuba" sheetId="4" r:id="rId5"/>
    <sheet name="saun+wc" sheetId="5" r:id="rId6"/>
    <sheet name="elutuba+köök" sheetId="6" r:id="rId7"/>
    <sheet name="esik" sheetId="7" r:id="rId8"/>
    <sheet name="trepi peal" sheetId="8" r:id="rId9"/>
    <sheet name="trepi all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" i="8" l="1"/>
  <c r="AU10" i="8"/>
  <c r="AU11" i="8" l="1"/>
  <c r="AU12" i="8" s="1"/>
  <c r="AQ7" i="8"/>
  <c r="AQ8" i="8" s="1"/>
  <c r="O11" i="10" l="1"/>
  <c r="BA9" i="9" l="1"/>
  <c r="BA10" i="9" s="1"/>
  <c r="BA11" i="9" s="1"/>
  <c r="L8" i="7"/>
  <c r="O8" i="6"/>
  <c r="O10" i="6" s="1"/>
  <c r="L14" i="5"/>
  <c r="J3" i="4"/>
  <c r="D18" i="4" s="1"/>
  <c r="C9" i="4"/>
  <c r="I6" i="3"/>
  <c r="L15" i="5" l="1"/>
  <c r="L16" i="5" s="1"/>
  <c r="E2" i="10"/>
  <c r="P12" i="6"/>
  <c r="P5" i="6"/>
  <c r="O6" i="4"/>
  <c r="O8" i="4" s="1"/>
  <c r="O10" i="4" s="1"/>
  <c r="O7" i="3"/>
  <c r="O11" i="3" s="1"/>
  <c r="O14" i="3" s="1"/>
  <c r="O9" i="3"/>
  <c r="E12" i="1"/>
  <c r="C13" i="1"/>
  <c r="L16" i="1" s="1"/>
  <c r="M10" i="10" l="1"/>
  <c r="H5" i="10" s="1"/>
  <c r="K5" i="10" s="1"/>
  <c r="L17" i="1"/>
  <c r="M19" i="1" s="1"/>
  <c r="I10" i="1" l="1"/>
  <c r="B5" i="1"/>
  <c r="B2" i="1"/>
  <c r="B6" i="1" s="1"/>
  <c r="I11" i="1" s="1"/>
  <c r="B4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x220</author>
  </authors>
  <commentList>
    <comment ref="E12" authorId="0" shapeId="0" xr:uid="{604E5F1E-A49F-4F4B-954D-F8E4097B102F}">
      <text>
        <r>
          <rPr>
            <b/>
            <sz val="9"/>
            <color indexed="81"/>
            <rFont val="Tahoma"/>
            <family val="2"/>
            <charset val="186"/>
          </rPr>
          <t>x220:</t>
        </r>
        <r>
          <rPr>
            <sz val="9"/>
            <color indexed="81"/>
            <rFont val="Tahoma"/>
            <family val="2"/>
            <charset val="186"/>
          </rPr>
          <t xml:space="preserve">
korsten</t>
        </r>
      </text>
    </comment>
  </commentList>
</comments>
</file>

<file path=xl/sharedStrings.xml><?xml version="1.0" encoding="utf-8"?>
<sst xmlns="http://schemas.openxmlformats.org/spreadsheetml/2006/main" count="153" uniqueCount="108">
  <si>
    <t>Markeni toa pindala</t>
  </si>
  <si>
    <t>vahesein</t>
  </si>
  <si>
    <t>vintskapi aknasein</t>
  </si>
  <si>
    <t>Kaldsein</t>
  </si>
  <si>
    <t>otsasein(+vintskapi põhjakülg)</t>
  </si>
  <si>
    <t>kokku</t>
  </si>
  <si>
    <t>uks</t>
  </si>
  <si>
    <t>toa ruumala, m3</t>
  </si>
  <si>
    <t>radikate võimsusvajadus, W</t>
  </si>
  <si>
    <t>ametlik pindala, m2</t>
  </si>
  <si>
    <t>kogupindala, m2</t>
  </si>
  <si>
    <t>üldpindala, m2</t>
  </si>
  <si>
    <t>pindala, m2</t>
  </si>
  <si>
    <t>kogu maja arvestuslik pindala, m2 =</t>
  </si>
  <si>
    <t>m3</t>
  </si>
  <si>
    <t>köögikubu max võimsus</t>
  </si>
  <si>
    <t>Põranda pindala</t>
  </si>
  <si>
    <t>korsten</t>
  </si>
  <si>
    <t>maja arvestuslik ruumala (all, 2,2m, üleval 2,5m lagi)=</t>
  </si>
  <si>
    <t>Küttevajaduse põhivalem</t>
  </si>
  <si>
    <t>V x ΔT x K = kcal/h</t>
  </si>
  <si>
    <r>
      <t>V</t>
    </r>
    <r>
      <rPr>
        <sz val="11"/>
        <color theme="1"/>
        <rFont val="Calibri"/>
        <family val="2"/>
        <charset val="186"/>
        <scheme val="minor"/>
      </rPr>
      <t xml:space="preserve"> – Küttepiirkonna ruumala (laius x pikkus x kõrgus) 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.</t>
    </r>
  </si>
  <si>
    <r>
      <t>ΔT</t>
    </r>
    <r>
      <rPr>
        <sz val="11"/>
        <color theme="1"/>
        <rFont val="Calibri"/>
        <family val="2"/>
        <charset val="186"/>
        <scheme val="minor"/>
      </rPr>
      <t xml:space="preserve"> – Välistemperatuuri ja soovitud sisetemperatuuri vahe (°C).</t>
    </r>
  </si>
  <si>
    <r>
      <t>K</t>
    </r>
    <r>
      <rPr>
        <sz val="11"/>
        <color theme="1"/>
        <rFont val="Calibri"/>
        <family val="2"/>
        <charset val="186"/>
        <scheme val="minor"/>
      </rPr>
      <t xml:space="preserve"> – Hajumiskoefitsient.</t>
    </r>
  </si>
  <si>
    <r>
      <t>V</t>
    </r>
    <r>
      <rPr>
        <sz val="11"/>
        <color theme="1"/>
        <rFont val="Calibri"/>
        <family val="2"/>
        <charset val="186"/>
        <scheme val="minor"/>
      </rPr>
      <t xml:space="preserve"> = Laius 4 m, pikkus 12 m, kõrgus 3 m, köetava piirkonna ruumala = 144 m³</t>
    </r>
  </si>
  <si>
    <r>
      <t>ΔT</t>
    </r>
    <r>
      <rPr>
        <sz val="11"/>
        <color theme="1"/>
        <rFont val="Calibri"/>
        <family val="2"/>
        <charset val="186"/>
        <scheme val="minor"/>
      </rPr>
      <t xml:space="preserve"> = Välistemperatuur -5 °C, soovitud sisetemperatuur +18 °C, temperatuurivahe T = 23 ºC</t>
    </r>
  </si>
  <si>
    <r>
      <t>K</t>
    </r>
    <r>
      <rPr>
        <sz val="11"/>
        <color theme="1"/>
        <rFont val="Calibri"/>
        <family val="2"/>
        <charset val="186"/>
        <scheme val="minor"/>
      </rPr>
      <t xml:space="preserve"> = Selle teguri määrab konstruktsiooni ja isolatsiooni tüüp</t>
    </r>
  </si>
  <si>
    <t>K=3,0-4,0</t>
  </si>
  <si>
    <t>Puidust või profiilplekist lihtehitis - isoleerimata.</t>
  </si>
  <si>
    <t>K=2,0-2,9</t>
  </si>
  <si>
    <t>Lihtkonstruktsioon, ühekordne tellissein, lihtaknad, lihtkatus - Nõrgalt isoleeritud.</t>
  </si>
  <si>
    <t>K=1,0-1,9</t>
  </si>
  <si>
    <t>Standardne konstruktsioon, kahekordne tellissein, mõned aknad, standardne suletud katus – Mõõdukalt isoleeritud.</t>
  </si>
  <si>
    <t>K=0,6-0,9</t>
  </si>
  <si>
    <t>Kaasaegne konstruktsioon, topeltisolatsiooniga tellissein, mõned kahekordsed pakettaknad, paks alussokkel, hästi isoleeritud katusematerjalid. Hästi isoleeritud.</t>
  </si>
  <si>
    <t>Vajaliku soojusvõimsuse arvutusnäide</t>
  </si>
  <si>
    <t>144 x 23 x 4 = 13 248 kcal/h</t>
  </si>
  <si>
    <t>Küttevajadus=</t>
  </si>
  <si>
    <t>=</t>
  </si>
  <si>
    <t>min</t>
  </si>
  <si>
    <t>toas</t>
  </si>
  <si>
    <t>ΔT</t>
  </si>
  <si>
    <t>K</t>
  </si>
  <si>
    <t>kW</t>
  </si>
  <si>
    <t>kcal/h</t>
  </si>
  <si>
    <t>radikas vintskapi alla 180x34cm kõrgusxlaius</t>
  </si>
  <si>
    <t>radikas saab olla 31x 244 max</t>
  </si>
  <si>
    <t>wc</t>
  </si>
  <si>
    <t>wc radikas saab olla 70x80</t>
  </si>
  <si>
    <t>esiku akna alla 125x80</t>
  </si>
  <si>
    <t>radikas saab olla max 31x218</t>
  </si>
  <si>
    <t>teine radikas 380x31</t>
  </si>
  <si>
    <t>radikas 160x80</t>
  </si>
  <si>
    <t>radikas 100x100</t>
  </si>
  <si>
    <t>käterätikuivati, seina peale, suurus pole tähtis.</t>
  </si>
  <si>
    <t>toaradikas max 70 kõrge, 100 lai</t>
  </si>
  <si>
    <t>köögiradikas 40-50cm lai, 140 kõrge</t>
  </si>
  <si>
    <t>hästi soojustatud majal 20W/m3 kui halvasti siis 35w/m3</t>
  </si>
  <si>
    <t>radikate valimise rusikareegel:</t>
  </si>
  <si>
    <t xml:space="preserve">Toa ruumala </t>
  </si>
  <si>
    <t>Radika võimsusvajadus</t>
  </si>
  <si>
    <t>Toa ruumala</t>
  </si>
  <si>
    <t>Radikate võimsusvajadus</t>
  </si>
  <si>
    <t>WC pindala</t>
  </si>
  <si>
    <t>WC ruumala</t>
  </si>
  <si>
    <t>trepihalli ametlik pindala, m2</t>
  </si>
  <si>
    <t>W</t>
  </si>
  <si>
    <t>lxk</t>
  </si>
  <si>
    <t>WC küttevajadus</t>
  </si>
  <si>
    <t>aknani seinast</t>
  </si>
  <si>
    <t>30cm</t>
  </si>
  <si>
    <t xml:space="preserve">aknasein14cm </t>
  </si>
  <si>
    <t xml:space="preserve">aknasein70,5cm </t>
  </si>
  <si>
    <t>uksesein 46cm</t>
  </si>
  <si>
    <t>Küttevajadus</t>
  </si>
  <si>
    <t>toa ruumala</t>
  </si>
  <si>
    <t>Esimene korrus:</t>
  </si>
  <si>
    <t>saun+WC</t>
  </si>
  <si>
    <t>elutuba+köök</t>
  </si>
  <si>
    <t>esik</t>
  </si>
  <si>
    <t>trepi peal</t>
  </si>
  <si>
    <t>trepi all</t>
  </si>
  <si>
    <t>lastetuba1</t>
  </si>
  <si>
    <t>lastetuba2</t>
  </si>
  <si>
    <t>magamistuba</t>
  </si>
  <si>
    <t>Teine korrus:</t>
  </si>
  <si>
    <t>Kõik mõõdud cm-tes!</t>
  </si>
  <si>
    <t>punktiirjoon on 160cm kõrguse piir</t>
  </si>
  <si>
    <t>korsten/ahi</t>
  </si>
  <si>
    <t>leiliruum</t>
  </si>
  <si>
    <t>uksekoht</t>
  </si>
  <si>
    <t>rõdu uks</t>
  </si>
  <si>
    <t>aken</t>
  </si>
  <si>
    <t>rõduuks</t>
  </si>
  <si>
    <t>aen</t>
  </si>
  <si>
    <t>välisuks</t>
  </si>
  <si>
    <t>lastetuba2 uks</t>
  </si>
  <si>
    <t>lastetuba1 uks</t>
  </si>
  <si>
    <t>elutuba+köök uks</t>
  </si>
  <si>
    <t>pesumasina nurk</t>
  </si>
  <si>
    <t>esiku uks</t>
  </si>
  <si>
    <t>jäme punktiirjoon on trepi auk</t>
  </si>
  <si>
    <t>Põhja suund</t>
  </si>
  <si>
    <t>Punasega märgitud soovitud radikate asupaigad. Esikus on elektripõrandaküte, seal võib, aga ei pea radikas olema NB! Exceli sheetide peal on toad 90 kraadi nihkes! Põhja suund on märgitud sheetidel</t>
  </si>
  <si>
    <t>Selgitus koos suvalise näitega</t>
  </si>
  <si>
    <t xml:space="preserve">Vaated </t>
  </si>
  <si>
    <t>Vaadete peal punasega on joonestatud vintskapid, mida originaalprojektis kajastatud pole</t>
  </si>
  <si>
    <t>Kasutatud materjalidest plekk on asendatud sama tooniga eterniidiga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</si>
</sst>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7" xfId="0" applyBorder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textRotation="90"/>
    </xf>
    <xf numFmtId="0" fontId="1" fillId="0" borderId="0" xfId="0" applyFont="1"/>
    <xf numFmtId="0" fontId="0" fillId="2" borderId="0" xfId="0" applyFill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2" xfId="0" applyBorder="1" applyAlignment="1">
      <alignment vertical="center" textRotation="90"/>
    </xf>
    <xf numFmtId="0" fontId="0" fillId="0" borderId="33" xfId="0" applyBorder="1" applyAlignment="1">
      <alignment vertical="center" textRotation="9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3" fillId="0" borderId="23" xfId="0" applyFont="1" applyBorder="1" applyAlignment="1">
      <alignment horizontal="center" vertical="top" wrapText="1" shrinkToFit="1"/>
    </xf>
    <xf numFmtId="0" fontId="3" fillId="0" borderId="11" xfId="0" applyFont="1" applyBorder="1" applyAlignment="1">
      <alignment horizontal="center" vertical="top" wrapText="1" shrinkToFi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textRotation="180" wrapText="1"/>
    </xf>
    <xf numFmtId="0" fontId="0" fillId="0" borderId="0" xfId="0" applyBorder="1" applyAlignment="1">
      <alignment horizontal="center" textRotation="180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textRotation="180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171450</xdr:rowOff>
    </xdr:from>
    <xdr:to>
      <xdr:col>15</xdr:col>
      <xdr:colOff>295275</xdr:colOff>
      <xdr:row>24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7FD734-322C-4E94-9ECD-4F2F892A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1450"/>
          <a:ext cx="7610475" cy="443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2</xdr:row>
      <xdr:rowOff>152400</xdr:rowOff>
    </xdr:from>
    <xdr:to>
      <xdr:col>17</xdr:col>
      <xdr:colOff>476250</xdr:colOff>
      <xdr:row>6</xdr:row>
      <xdr:rowOff>28575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19BEC86D-94D5-4035-B627-A4FA66CD84A3}"/>
            </a:ext>
          </a:extLst>
        </xdr:cNvPr>
        <xdr:cNvSpPr/>
      </xdr:nvSpPr>
      <xdr:spPr>
        <a:xfrm>
          <a:off x="10582275" y="5334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  <xdr:twoCellAnchor>
    <xdr:from>
      <xdr:col>17</xdr:col>
      <xdr:colOff>219075</xdr:colOff>
      <xdr:row>29</xdr:row>
      <xdr:rowOff>152400</xdr:rowOff>
    </xdr:from>
    <xdr:to>
      <xdr:col>17</xdr:col>
      <xdr:colOff>476250</xdr:colOff>
      <xdr:row>33</xdr:row>
      <xdr:rowOff>28575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id="{10264322-C8CB-4DEF-B8BD-F9EEC0C6C740}"/>
            </a:ext>
          </a:extLst>
        </xdr:cNvPr>
        <xdr:cNvSpPr/>
      </xdr:nvSpPr>
      <xdr:spPr>
        <a:xfrm>
          <a:off x="10582275" y="5334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  <xdr:twoCellAnchor editAs="oneCell">
    <xdr:from>
      <xdr:col>3</xdr:col>
      <xdr:colOff>9525</xdr:colOff>
      <xdr:row>25</xdr:row>
      <xdr:rowOff>81955</xdr:rowOff>
    </xdr:from>
    <xdr:to>
      <xdr:col>15</xdr:col>
      <xdr:colOff>295275</xdr:colOff>
      <xdr:row>46</xdr:row>
      <xdr:rowOff>47168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791324-B957-48B4-9F76-D31D3FC9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8325" y="4844455"/>
          <a:ext cx="7600950" cy="39657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17</xdr:col>
      <xdr:colOff>532267</xdr:colOff>
      <xdr:row>120</xdr:row>
      <xdr:rowOff>161143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DCAFD23-CDD6-4866-9BE3-E67A354E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16764000"/>
          <a:ext cx="9066667" cy="62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18</xdr:col>
      <xdr:colOff>608381</xdr:colOff>
      <xdr:row>86</xdr:row>
      <xdr:rowOff>75286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97A04D9-439D-4203-AF08-07ED4C1E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9144000"/>
          <a:ext cx="9752381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152400</xdr:rowOff>
    </xdr:from>
    <xdr:to>
      <xdr:col>0</xdr:col>
      <xdr:colOff>666750</xdr:colOff>
      <xdr:row>18</xdr:row>
      <xdr:rowOff>28575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9F399792-CACE-423E-A790-B9CE98DADCD8}"/>
            </a:ext>
          </a:extLst>
        </xdr:cNvPr>
        <xdr:cNvSpPr/>
      </xdr:nvSpPr>
      <xdr:spPr>
        <a:xfrm rot="5400000">
          <a:off x="219075" y="30099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152400</xdr:rowOff>
    </xdr:from>
    <xdr:to>
      <xdr:col>1</xdr:col>
      <xdr:colOff>57150</xdr:colOff>
      <xdr:row>11</xdr:row>
      <xdr:rowOff>28575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C97E1BD3-1265-4F06-B673-D52E8C2AF1AD}"/>
            </a:ext>
          </a:extLst>
        </xdr:cNvPr>
        <xdr:cNvSpPr/>
      </xdr:nvSpPr>
      <xdr:spPr>
        <a:xfrm rot="5400000">
          <a:off x="219075" y="16764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16</xdr:row>
      <xdr:rowOff>152400</xdr:rowOff>
    </xdr:from>
    <xdr:to>
      <xdr:col>12</xdr:col>
      <xdr:colOff>57150</xdr:colOff>
      <xdr:row>18</xdr:row>
      <xdr:rowOff>28575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257B8A92-43F6-4A6D-88C4-32A599863612}"/>
            </a:ext>
          </a:extLst>
        </xdr:cNvPr>
        <xdr:cNvSpPr/>
      </xdr:nvSpPr>
      <xdr:spPr>
        <a:xfrm rot="5400000">
          <a:off x="5943600" y="30861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19</xdr:row>
      <xdr:rowOff>152400</xdr:rowOff>
    </xdr:from>
    <xdr:to>
      <xdr:col>10</xdr:col>
      <xdr:colOff>666750</xdr:colOff>
      <xdr:row>21</xdr:row>
      <xdr:rowOff>28575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BCDDF869-0A0F-43F8-9F15-837D231C3DC2}"/>
            </a:ext>
          </a:extLst>
        </xdr:cNvPr>
        <xdr:cNvSpPr/>
      </xdr:nvSpPr>
      <xdr:spPr>
        <a:xfrm rot="5400000">
          <a:off x="6315075" y="35814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19</xdr:row>
      <xdr:rowOff>152400</xdr:rowOff>
    </xdr:from>
    <xdr:to>
      <xdr:col>14</xdr:col>
      <xdr:colOff>57150</xdr:colOff>
      <xdr:row>21</xdr:row>
      <xdr:rowOff>28575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EFFEBF45-2F5E-47B7-8BEC-2AD48F4FD559}"/>
            </a:ext>
          </a:extLst>
        </xdr:cNvPr>
        <xdr:cNvSpPr/>
      </xdr:nvSpPr>
      <xdr:spPr>
        <a:xfrm rot="16200000">
          <a:off x="7972425" y="35814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152400</xdr:rowOff>
    </xdr:from>
    <xdr:to>
      <xdr:col>0</xdr:col>
      <xdr:colOff>476250</xdr:colOff>
      <xdr:row>11</xdr:row>
      <xdr:rowOff>28575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372CD86E-2FBD-483D-A583-3622806DA701}"/>
            </a:ext>
          </a:extLst>
        </xdr:cNvPr>
        <xdr:cNvSpPr/>
      </xdr:nvSpPr>
      <xdr:spPr>
        <a:xfrm>
          <a:off x="10582275" y="533400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12</xdr:row>
      <xdr:rowOff>142875</xdr:rowOff>
    </xdr:from>
    <xdr:to>
      <xdr:col>5</xdr:col>
      <xdr:colOff>76199</xdr:colOff>
      <xdr:row>14</xdr:row>
      <xdr:rowOff>38100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91EFBABD-7ABB-4D19-9B4D-BD9802CEA020}"/>
            </a:ext>
          </a:extLst>
        </xdr:cNvPr>
        <xdr:cNvSpPr/>
      </xdr:nvSpPr>
      <xdr:spPr>
        <a:xfrm rot="5400000" flipH="1">
          <a:off x="571499" y="2247900"/>
          <a:ext cx="27622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17</xdr:row>
      <xdr:rowOff>152400</xdr:rowOff>
    </xdr:from>
    <xdr:to>
      <xdr:col>5</xdr:col>
      <xdr:colOff>66674</xdr:colOff>
      <xdr:row>19</xdr:row>
      <xdr:rowOff>28575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764AD2B1-882C-411B-A8D7-B962A969C504}"/>
            </a:ext>
          </a:extLst>
        </xdr:cNvPr>
        <xdr:cNvSpPr/>
      </xdr:nvSpPr>
      <xdr:spPr>
        <a:xfrm rot="5400000" flipH="1">
          <a:off x="571499" y="4924425"/>
          <a:ext cx="257175" cy="6381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workbookViewId="0">
      <selection activeCell="A15" sqref="A15"/>
    </sheetView>
  </sheetViews>
  <sheetFormatPr defaultRowHeight="15" x14ac:dyDescent="0.25"/>
  <cols>
    <col min="10" max="10" width="2" bestFit="1" customWidth="1"/>
    <col min="14" max="14" width="3.140625" bestFit="1" customWidth="1"/>
    <col min="15" max="15" width="3" bestFit="1" customWidth="1"/>
  </cols>
  <sheetData>
    <row r="2" spans="1:15" x14ac:dyDescent="0.25">
      <c r="A2" t="s">
        <v>13</v>
      </c>
      <c r="E2" s="32">
        <f>lastetuba1!L16+lastetuba2!O7+magamistuba!O6+'saun+wc'!L14+'elutuba+köök'!O8+esik!L8+'trepi peal'!AU10+'trepi peal'!AQ6+'trepi all'!BA9</f>
        <v>106.35619999999999</v>
      </c>
    </row>
    <row r="5" spans="1:15" x14ac:dyDescent="0.25">
      <c r="F5" t="s">
        <v>37</v>
      </c>
      <c r="H5" s="32">
        <f>M10*O11*K12</f>
        <v>6938.421619499999</v>
      </c>
      <c r="I5" s="32" t="s">
        <v>44</v>
      </c>
      <c r="J5" t="s">
        <v>38</v>
      </c>
      <c r="K5" s="32">
        <f>0.001163*H5</f>
        <v>8.0693843434784984</v>
      </c>
      <c r="L5" s="32" t="s">
        <v>43</v>
      </c>
    </row>
    <row r="8" spans="1:15" x14ac:dyDescent="0.25">
      <c r="A8" s="31" t="s">
        <v>19</v>
      </c>
    </row>
    <row r="9" spans="1:15" x14ac:dyDescent="0.25">
      <c r="A9" t="s">
        <v>20</v>
      </c>
    </row>
    <row r="10" spans="1:15" ht="17.25" x14ac:dyDescent="0.25">
      <c r="A10" s="31" t="s">
        <v>21</v>
      </c>
      <c r="G10" t="s">
        <v>18</v>
      </c>
      <c r="M10" s="32">
        <f>lastetuba1!L16*2.5+lastetuba2!O7*2.5+magamistuba!O6*2.5+'saun+wc'!L14*2.2+'elutuba+köök'!O8*2.2+esik!L8*2.2+'trepi peal'!AT10*2.5+'trepi peal'!AQ6*2.5+'trepi all'!BA9*2.3</f>
        <v>211.21526999999998</v>
      </c>
    </row>
    <row r="11" spans="1:15" x14ac:dyDescent="0.25">
      <c r="A11" s="31" t="s">
        <v>22</v>
      </c>
      <c r="H11" t="s">
        <v>39</v>
      </c>
      <c r="I11">
        <v>-15</v>
      </c>
      <c r="K11" t="s">
        <v>40</v>
      </c>
      <c r="L11">
        <v>21.5</v>
      </c>
      <c r="N11" t="s">
        <v>41</v>
      </c>
      <c r="O11" s="32">
        <f>L11-I11</f>
        <v>36.5</v>
      </c>
    </row>
    <row r="12" spans="1:15" x14ac:dyDescent="0.25">
      <c r="A12" s="31" t="s">
        <v>23</v>
      </c>
      <c r="J12" t="s">
        <v>42</v>
      </c>
      <c r="K12" s="32">
        <v>0.9</v>
      </c>
    </row>
    <row r="13" spans="1:15" x14ac:dyDescent="0.25">
      <c r="A13" s="31"/>
    </row>
    <row r="14" spans="1:15" x14ac:dyDescent="0.25">
      <c r="A14" s="31" t="s">
        <v>104</v>
      </c>
    </row>
    <row r="15" spans="1:15" x14ac:dyDescent="0.25">
      <c r="A15" s="31" t="s">
        <v>24</v>
      </c>
    </row>
    <row r="16" spans="1:15" x14ac:dyDescent="0.25">
      <c r="A16" s="31" t="s">
        <v>25</v>
      </c>
    </row>
    <row r="17" spans="1:1" x14ac:dyDescent="0.25">
      <c r="A17" s="31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s="31" t="s">
        <v>35</v>
      </c>
    </row>
    <row r="27" spans="1:1" x14ac:dyDescent="0.25">
      <c r="A27" t="s">
        <v>36</v>
      </c>
    </row>
    <row r="29" spans="1:1" x14ac:dyDescent="0.25">
      <c r="A29" t="s">
        <v>58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BB25"/>
  <sheetViews>
    <sheetView topLeftCell="A5" workbookViewId="0">
      <selection activeCell="L12" sqref="L12"/>
    </sheetView>
  </sheetViews>
  <sheetFormatPr defaultColWidth="2.85546875" defaultRowHeight="15" x14ac:dyDescent="0.25"/>
  <cols>
    <col min="7" max="7" width="4" bestFit="1" customWidth="1"/>
    <col min="20" max="21" width="4" bestFit="1" customWidth="1"/>
    <col min="25" max="25" width="4" bestFit="1" customWidth="1"/>
    <col min="37" max="37" width="4" bestFit="1" customWidth="1"/>
    <col min="39" max="39" width="4" bestFit="1" customWidth="1"/>
    <col min="44" max="44" width="4" bestFit="1" customWidth="1"/>
    <col min="53" max="53" width="7" bestFit="1" customWidth="1"/>
  </cols>
  <sheetData>
    <row r="3" spans="1:54" ht="15.75" thickBot="1" x14ac:dyDescent="0.3">
      <c r="H3" s="33">
        <v>490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33"/>
    </row>
    <row r="4" spans="1:54" ht="149.25" customHeight="1" x14ac:dyDescent="0.25">
      <c r="G4" s="35">
        <v>150</v>
      </c>
      <c r="H4" s="1"/>
      <c r="I4" s="73" t="s">
        <v>98</v>
      </c>
      <c r="J4" s="73"/>
      <c r="K4" s="73"/>
      <c r="L4" s="73"/>
      <c r="M4" s="73"/>
      <c r="N4" s="73"/>
      <c r="O4" s="2"/>
      <c r="P4" s="2"/>
      <c r="Q4" s="2"/>
      <c r="R4" s="2"/>
      <c r="S4" s="2"/>
      <c r="T4" s="2"/>
      <c r="U4" s="65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7"/>
      <c r="AL4" s="3"/>
      <c r="AM4" s="34">
        <v>170</v>
      </c>
    </row>
    <row r="5" spans="1:54" x14ac:dyDescent="0.25">
      <c r="A5" t="s">
        <v>53</v>
      </c>
      <c r="G5" s="35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1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72"/>
      <c r="AL5" s="6"/>
      <c r="AM5" s="34"/>
    </row>
    <row r="6" spans="1:54" ht="15.75" thickBot="1" x14ac:dyDescent="0.3">
      <c r="G6" s="35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8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70"/>
      <c r="AL6" s="6">
        <v>14</v>
      </c>
      <c r="AM6" s="34"/>
    </row>
    <row r="7" spans="1:54" x14ac:dyDescent="0.25">
      <c r="G7" s="35"/>
      <c r="H7" s="50" t="s">
        <v>6</v>
      </c>
      <c r="I7" s="33"/>
      <c r="J7" s="33"/>
      <c r="K7" s="33"/>
      <c r="L7" s="33"/>
      <c r="M7" s="8"/>
      <c r="N7" s="8"/>
      <c r="O7" s="33" t="s">
        <v>6</v>
      </c>
      <c r="P7" s="33"/>
      <c r="Q7" s="33"/>
      <c r="R7" s="33"/>
      <c r="S7" s="8"/>
      <c r="T7" s="8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35">
        <v>175</v>
      </c>
      <c r="AL7" s="1"/>
    </row>
    <row r="8" spans="1:54" x14ac:dyDescent="0.25">
      <c r="H8" s="36">
        <v>240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4">
        <v>114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35"/>
    </row>
    <row r="9" spans="1:54" x14ac:dyDescent="0.25">
      <c r="U9" s="34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5"/>
      <c r="AT9" t="s">
        <v>9</v>
      </c>
      <c r="BA9">
        <f>((AM4+AK7+AR16)*U25-(AK7+AM4)*AL15+AM4*AL6+G4*H8)/10000</f>
        <v>21.212</v>
      </c>
    </row>
    <row r="10" spans="1:54" x14ac:dyDescent="0.25">
      <c r="U10" s="50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35"/>
      <c r="AL10" s="79" t="s">
        <v>100</v>
      </c>
      <c r="AV10" t="s">
        <v>61</v>
      </c>
      <c r="BA10">
        <f>BA9*2.25</f>
        <v>47.726999999999997</v>
      </c>
    </row>
    <row r="11" spans="1:54" x14ac:dyDescent="0.25">
      <c r="U11" s="51">
        <v>83</v>
      </c>
      <c r="V11" s="36"/>
      <c r="W11" s="36"/>
      <c r="X11" s="37"/>
      <c r="Y11" s="34">
        <v>120</v>
      </c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5"/>
      <c r="AL11" s="79"/>
      <c r="AR11" t="s">
        <v>62</v>
      </c>
      <c r="BA11">
        <f>BA10*35</f>
        <v>1670.4449999999999</v>
      </c>
      <c r="BB11" t="s">
        <v>66</v>
      </c>
    </row>
    <row r="12" spans="1:54" x14ac:dyDescent="0.25">
      <c r="U12" s="74" t="s">
        <v>99</v>
      </c>
      <c r="V12" s="62"/>
      <c r="W12" s="62"/>
      <c r="X12" s="75"/>
      <c r="Y12" s="3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35"/>
      <c r="AL12" s="79"/>
    </row>
    <row r="13" spans="1:54" x14ac:dyDescent="0.25">
      <c r="A13" t="s">
        <v>86</v>
      </c>
      <c r="U13" s="74"/>
      <c r="V13" s="62"/>
      <c r="W13" s="62"/>
      <c r="X13" s="75"/>
      <c r="Y13" s="34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35"/>
      <c r="AL13" s="79"/>
    </row>
    <row r="14" spans="1:54" x14ac:dyDescent="0.25">
      <c r="A14" t="s">
        <v>101</v>
      </c>
      <c r="U14" s="76"/>
      <c r="V14" s="77"/>
      <c r="W14" s="77"/>
      <c r="X14" s="78"/>
      <c r="Y14" s="34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35"/>
    </row>
    <row r="15" spans="1:54" x14ac:dyDescent="0.25">
      <c r="T15" s="35">
        <v>205</v>
      </c>
      <c r="U15" s="4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35"/>
      <c r="AL15" s="50">
        <v>136</v>
      </c>
      <c r="AM15" s="33"/>
      <c r="AN15" s="33"/>
      <c r="AO15" s="33"/>
      <c r="AP15" s="33"/>
      <c r="AQ15" s="33"/>
    </row>
    <row r="16" spans="1:54" x14ac:dyDescent="0.25">
      <c r="T16" s="35"/>
      <c r="U16" s="4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2"/>
      <c r="AM16" s="2"/>
      <c r="AN16" s="2"/>
      <c r="AO16" s="2"/>
      <c r="AP16" s="2"/>
      <c r="AQ16" s="3"/>
      <c r="AR16" s="34">
        <v>245</v>
      </c>
    </row>
    <row r="17" spans="3:50" x14ac:dyDescent="0.25">
      <c r="T17" s="35"/>
      <c r="U17" s="4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AR17" s="34"/>
    </row>
    <row r="18" spans="3:50" x14ac:dyDescent="0.25">
      <c r="T18" s="35"/>
      <c r="U18" s="4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6"/>
      <c r="AR18" s="34"/>
      <c r="AX18" t="s">
        <v>67</v>
      </c>
    </row>
    <row r="19" spans="3:50" x14ac:dyDescent="0.25">
      <c r="T19" s="35"/>
      <c r="U19" s="4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AR19" s="34"/>
      <c r="AV19" t="s">
        <v>52</v>
      </c>
    </row>
    <row r="20" spans="3:50" x14ac:dyDescent="0.25">
      <c r="T20" s="35"/>
      <c r="U20" s="4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6"/>
      <c r="AR20" s="34"/>
    </row>
    <row r="21" spans="3:50" x14ac:dyDescent="0.25">
      <c r="T21" s="35"/>
      <c r="U21" s="4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6"/>
      <c r="AR21" s="34"/>
    </row>
    <row r="22" spans="3:50" x14ac:dyDescent="0.25">
      <c r="C22" t="s">
        <v>102</v>
      </c>
      <c r="T22" s="35"/>
      <c r="U22" s="4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6"/>
      <c r="AR22" s="34"/>
    </row>
    <row r="23" spans="3:50" x14ac:dyDescent="0.25">
      <c r="T23" s="35"/>
      <c r="U23" s="4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6"/>
      <c r="AR23" s="34"/>
    </row>
    <row r="24" spans="3:50" x14ac:dyDescent="0.25">
      <c r="T24" s="35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9"/>
      <c r="AR24" s="34"/>
    </row>
    <row r="25" spans="3:50" x14ac:dyDescent="0.25">
      <c r="U25" s="36">
        <v>374</v>
      </c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</sheetData>
  <mergeCells count="17">
    <mergeCell ref="H3:AL3"/>
    <mergeCell ref="G4:G7"/>
    <mergeCell ref="AM4:AM6"/>
    <mergeCell ref="H8:T8"/>
    <mergeCell ref="U8:U10"/>
    <mergeCell ref="I4:N4"/>
    <mergeCell ref="H7:L7"/>
    <mergeCell ref="O7:R7"/>
    <mergeCell ref="AL10:AL13"/>
    <mergeCell ref="U11:X11"/>
    <mergeCell ref="Y11:Y14"/>
    <mergeCell ref="T15:T24"/>
    <mergeCell ref="U25:AQ25"/>
    <mergeCell ref="AR16:AR24"/>
    <mergeCell ref="AL15:AQ15"/>
    <mergeCell ref="AK7:AK15"/>
    <mergeCell ref="U12:X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95"/>
  <sheetViews>
    <sheetView tabSelected="1" workbookViewId="0">
      <selection activeCell="B65" sqref="B65"/>
    </sheetView>
  </sheetViews>
  <sheetFormatPr defaultRowHeight="15" x14ac:dyDescent="0.25"/>
  <sheetData>
    <row r="3" spans="1:18" x14ac:dyDescent="0.25">
      <c r="A3" t="s">
        <v>76</v>
      </c>
    </row>
    <row r="4" spans="1:18" x14ac:dyDescent="0.25">
      <c r="B4" t="s">
        <v>77</v>
      </c>
    </row>
    <row r="5" spans="1:18" x14ac:dyDescent="0.25">
      <c r="B5" t="s">
        <v>78</v>
      </c>
    </row>
    <row r="6" spans="1:18" x14ac:dyDescent="0.25">
      <c r="B6" t="s">
        <v>79</v>
      </c>
    </row>
    <row r="7" spans="1:18" x14ac:dyDescent="0.25">
      <c r="B7" t="s">
        <v>81</v>
      </c>
    </row>
    <row r="8" spans="1:18" x14ac:dyDescent="0.25">
      <c r="R8" t="s">
        <v>102</v>
      </c>
    </row>
    <row r="10" spans="1:18" ht="15" customHeight="1" x14ac:dyDescent="0.25">
      <c r="A10" s="61" t="s">
        <v>103</v>
      </c>
      <c r="B10" s="61"/>
      <c r="C10" s="61"/>
    </row>
    <row r="11" spans="1:18" x14ac:dyDescent="0.25">
      <c r="A11" s="61"/>
      <c r="B11" s="61"/>
      <c r="C11" s="61"/>
    </row>
    <row r="12" spans="1:18" x14ac:dyDescent="0.25">
      <c r="A12" s="61"/>
      <c r="B12" s="61"/>
      <c r="C12" s="61"/>
    </row>
    <row r="13" spans="1:18" x14ac:dyDescent="0.25">
      <c r="A13" s="61"/>
      <c r="B13" s="61"/>
      <c r="C13" s="61"/>
    </row>
    <row r="14" spans="1:18" x14ac:dyDescent="0.25">
      <c r="A14" s="61"/>
      <c r="B14" s="61"/>
      <c r="C14" s="61"/>
    </row>
    <row r="15" spans="1:18" x14ac:dyDescent="0.25">
      <c r="A15" s="61"/>
      <c r="B15" s="61"/>
      <c r="C15" s="61"/>
    </row>
    <row r="16" spans="1:18" x14ac:dyDescent="0.25">
      <c r="A16" s="61"/>
      <c r="B16" s="61"/>
      <c r="C16" s="61"/>
    </row>
    <row r="27" spans="1:2" x14ac:dyDescent="0.25">
      <c r="A27" t="s">
        <v>85</v>
      </c>
    </row>
    <row r="28" spans="1:2" x14ac:dyDescent="0.25">
      <c r="B28" t="s">
        <v>80</v>
      </c>
    </row>
    <row r="29" spans="1:2" x14ac:dyDescent="0.25">
      <c r="B29" t="s">
        <v>82</v>
      </c>
    </row>
    <row r="30" spans="1:2" x14ac:dyDescent="0.25">
      <c r="B30" t="s">
        <v>83</v>
      </c>
    </row>
    <row r="31" spans="1:2" x14ac:dyDescent="0.25">
      <c r="B31" t="s">
        <v>84</v>
      </c>
    </row>
    <row r="35" spans="18:18" x14ac:dyDescent="0.25">
      <c r="R35" t="s">
        <v>102</v>
      </c>
    </row>
    <row r="49" spans="1:3" x14ac:dyDescent="0.25">
      <c r="A49" t="s">
        <v>105</v>
      </c>
    </row>
    <row r="51" spans="1:3" x14ac:dyDescent="0.25">
      <c r="A51" s="80" t="s">
        <v>106</v>
      </c>
      <c r="B51" s="80"/>
      <c r="C51" s="80"/>
    </row>
    <row r="52" spans="1:3" x14ac:dyDescent="0.25">
      <c r="A52" s="80"/>
      <c r="B52" s="80"/>
      <c r="C52" s="80"/>
    </row>
    <row r="53" spans="1:3" x14ac:dyDescent="0.25">
      <c r="A53" s="80"/>
      <c r="B53" s="80"/>
      <c r="C53" s="80"/>
    </row>
    <row r="54" spans="1:3" x14ac:dyDescent="0.25">
      <c r="A54" s="80"/>
      <c r="B54" s="80"/>
      <c r="C54" s="80"/>
    </row>
    <row r="55" spans="1:3" x14ac:dyDescent="0.25">
      <c r="A55" s="80"/>
      <c r="B55" s="80"/>
      <c r="C55" s="80"/>
    </row>
    <row r="56" spans="1:3" x14ac:dyDescent="0.25">
      <c r="A56" s="80"/>
      <c r="B56" s="80"/>
      <c r="C56" s="80"/>
    </row>
    <row r="57" spans="1:3" x14ac:dyDescent="0.25">
      <c r="A57" s="80"/>
      <c r="B57" s="80"/>
      <c r="C57" s="80"/>
    </row>
    <row r="58" spans="1:3" x14ac:dyDescent="0.25">
      <c r="A58" s="80"/>
      <c r="B58" s="80"/>
      <c r="C58" s="80"/>
    </row>
    <row r="59" spans="1:3" x14ac:dyDescent="0.25">
      <c r="A59" s="80"/>
      <c r="B59" s="80"/>
      <c r="C59" s="80"/>
    </row>
    <row r="60" spans="1:3" x14ac:dyDescent="0.25">
      <c r="A60" s="80"/>
      <c r="B60" s="80"/>
      <c r="C60" s="80"/>
    </row>
    <row r="61" spans="1:3" x14ac:dyDescent="0.25">
      <c r="A61" s="80"/>
      <c r="B61" s="80"/>
      <c r="C61" s="80"/>
    </row>
    <row r="62" spans="1:3" x14ac:dyDescent="0.25">
      <c r="A62" s="80"/>
      <c r="B62" s="80"/>
      <c r="C62" s="80"/>
    </row>
    <row r="88" spans="1:3" x14ac:dyDescent="0.25">
      <c r="A88" s="80" t="s">
        <v>107</v>
      </c>
      <c r="B88" s="80"/>
      <c r="C88" s="80"/>
    </row>
    <row r="89" spans="1:3" x14ac:dyDescent="0.25">
      <c r="A89" s="80"/>
      <c r="B89" s="80"/>
      <c r="C89" s="80"/>
    </row>
    <row r="90" spans="1:3" x14ac:dyDescent="0.25">
      <c r="A90" s="80"/>
      <c r="B90" s="80"/>
      <c r="C90" s="80"/>
    </row>
    <row r="91" spans="1:3" x14ac:dyDescent="0.25">
      <c r="A91" s="80"/>
      <c r="B91" s="80"/>
      <c r="C91" s="80"/>
    </row>
    <row r="92" spans="1:3" x14ac:dyDescent="0.25">
      <c r="A92" s="80"/>
      <c r="B92" s="80"/>
      <c r="C92" s="80"/>
    </row>
    <row r="93" spans="1:3" x14ac:dyDescent="0.25">
      <c r="A93" s="80"/>
      <c r="B93" s="80"/>
      <c r="C93" s="80"/>
    </row>
    <row r="94" spans="1:3" x14ac:dyDescent="0.25">
      <c r="A94" s="80"/>
      <c r="B94" s="80"/>
      <c r="C94" s="80"/>
    </row>
    <row r="95" spans="1:3" x14ac:dyDescent="0.25">
      <c r="A95" s="80"/>
      <c r="B95" s="80"/>
      <c r="C95" s="80"/>
    </row>
  </sheetData>
  <mergeCells count="3">
    <mergeCell ref="A10:C16"/>
    <mergeCell ref="A51:C62"/>
    <mergeCell ref="A88:C9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topLeftCell="A7" workbookViewId="0">
      <selection activeCell="E24" sqref="E24"/>
    </sheetView>
  </sheetViews>
  <sheetFormatPr defaultRowHeight="15" x14ac:dyDescent="0.25"/>
  <cols>
    <col min="1" max="1" width="28.5703125" bestFit="1" customWidth="1"/>
    <col min="2" max="2" width="8" bestFit="1" customWidth="1"/>
  </cols>
  <sheetData>
    <row r="1" spans="1:13" x14ac:dyDescent="0.25">
      <c r="A1" t="s">
        <v>0</v>
      </c>
    </row>
    <row r="2" spans="1:13" x14ac:dyDescent="0.25">
      <c r="A2" t="s">
        <v>1</v>
      </c>
      <c r="B2">
        <f>3.48*2.46+0.35*0.84</f>
        <v>8.8548000000000009</v>
      </c>
    </row>
    <row r="3" spans="1:13" x14ac:dyDescent="0.25">
      <c r="A3" t="s">
        <v>2</v>
      </c>
      <c r="B3">
        <f xml:space="preserve"> 1.64*2.46-1.15*1.15</f>
        <v>2.7119</v>
      </c>
    </row>
    <row r="4" spans="1:13" x14ac:dyDescent="0.25">
      <c r="A4" t="s">
        <v>3</v>
      </c>
      <c r="B4">
        <f>2.69*1.8+1.8*0.38</f>
        <v>5.5259999999999998</v>
      </c>
    </row>
    <row r="5" spans="1:13" x14ac:dyDescent="0.25">
      <c r="A5" t="s">
        <v>4</v>
      </c>
      <c r="B5">
        <f>2.75*2.47-1.15*1.15</f>
        <v>5.4700000000000006</v>
      </c>
    </row>
    <row r="6" spans="1:13" x14ac:dyDescent="0.25">
      <c r="A6" t="s">
        <v>5</v>
      </c>
      <c r="B6">
        <f>SUM(B2:B5)</f>
        <v>22.5627</v>
      </c>
    </row>
    <row r="9" spans="1:13" x14ac:dyDescent="0.25">
      <c r="A9" t="s">
        <v>86</v>
      </c>
      <c r="C9" t="s">
        <v>87</v>
      </c>
      <c r="E9" s="11"/>
    </row>
    <row r="10" spans="1:13" x14ac:dyDescent="0.25">
      <c r="E10" s="5"/>
      <c r="F10" s="5"/>
      <c r="G10" s="5"/>
      <c r="I10">
        <f>1.25*2.5</f>
        <v>3.125</v>
      </c>
      <c r="M10" t="s">
        <v>45</v>
      </c>
    </row>
    <row r="11" spans="1:13" x14ac:dyDescent="0.25">
      <c r="E11" s="5"/>
      <c r="F11" s="5"/>
      <c r="G11" s="5"/>
      <c r="I11">
        <f>B6/I10</f>
        <v>7.2200639999999998</v>
      </c>
    </row>
    <row r="12" spans="1:13" x14ac:dyDescent="0.25">
      <c r="E12" s="33">
        <f>D22-D17</f>
        <v>175</v>
      </c>
      <c r="F12" s="33"/>
      <c r="G12" s="33"/>
    </row>
    <row r="13" spans="1:13" x14ac:dyDescent="0.25">
      <c r="C13" s="35">
        <f>H13-C18</f>
        <v>186</v>
      </c>
      <c r="D13" s="1"/>
      <c r="E13" s="56"/>
      <c r="F13" s="2" t="s">
        <v>92</v>
      </c>
      <c r="G13" s="3"/>
      <c r="H13" s="34">
        <v>340</v>
      </c>
    </row>
    <row r="14" spans="1:13" x14ac:dyDescent="0.25">
      <c r="C14" s="35"/>
      <c r="D14" s="4"/>
      <c r="E14" s="57"/>
      <c r="F14" s="5"/>
      <c r="G14" s="6"/>
      <c r="H14" s="34"/>
    </row>
    <row r="15" spans="1:13" x14ac:dyDescent="0.25">
      <c r="C15" s="35"/>
      <c r="D15" s="4"/>
      <c r="E15" s="57"/>
      <c r="F15" s="5"/>
      <c r="G15" s="6"/>
      <c r="H15" s="34"/>
    </row>
    <row r="16" spans="1:13" x14ac:dyDescent="0.25">
      <c r="C16" s="35"/>
      <c r="D16" s="4"/>
      <c r="E16" s="57"/>
      <c r="F16" s="5"/>
      <c r="G16" s="6"/>
      <c r="H16" s="34"/>
      <c r="J16" t="s">
        <v>9</v>
      </c>
      <c r="L16">
        <f>(H13*D22-C13*D17)/10000</f>
        <v>7.3822000000000001</v>
      </c>
    </row>
    <row r="17" spans="1:13" x14ac:dyDescent="0.25">
      <c r="C17" s="35"/>
      <c r="D17" s="10">
        <v>93</v>
      </c>
      <c r="E17" s="58"/>
      <c r="F17" s="5"/>
      <c r="G17" s="6"/>
      <c r="H17" s="34"/>
      <c r="J17" t="s">
        <v>7</v>
      </c>
      <c r="L17">
        <f>L16*2.5</f>
        <v>18.455500000000001</v>
      </c>
    </row>
    <row r="18" spans="1:13" x14ac:dyDescent="0.25">
      <c r="C18" s="35">
        <v>154</v>
      </c>
      <c r="D18" s="4"/>
      <c r="E18" s="5"/>
      <c r="F18" s="5"/>
      <c r="G18" s="6"/>
      <c r="H18" s="34"/>
    </row>
    <row r="19" spans="1:13" x14ac:dyDescent="0.25">
      <c r="C19" s="35"/>
      <c r="D19" s="4"/>
      <c r="E19" s="5"/>
      <c r="F19" s="5"/>
      <c r="G19" s="6"/>
      <c r="H19" s="34"/>
      <c r="J19" t="s">
        <v>8</v>
      </c>
      <c r="M19">
        <f>L17*35</f>
        <v>645.9425</v>
      </c>
    </row>
    <row r="20" spans="1:13" x14ac:dyDescent="0.25">
      <c r="C20" s="35"/>
      <c r="D20" s="4" t="s">
        <v>92</v>
      </c>
      <c r="E20" s="5"/>
      <c r="F20" s="5"/>
      <c r="G20" s="6"/>
      <c r="H20" s="34"/>
    </row>
    <row r="21" spans="1:13" x14ac:dyDescent="0.25">
      <c r="A21" t="s">
        <v>102</v>
      </c>
      <c r="C21" s="35"/>
      <c r="D21" s="7"/>
      <c r="E21" s="8"/>
      <c r="F21" s="8"/>
      <c r="G21" s="9" t="s">
        <v>6</v>
      </c>
      <c r="H21" s="34"/>
    </row>
    <row r="22" spans="1:13" x14ac:dyDescent="0.25">
      <c r="D22" s="36">
        <v>268</v>
      </c>
      <c r="E22" s="36"/>
      <c r="F22" s="36"/>
      <c r="G22" s="36"/>
      <c r="H22" s="5"/>
    </row>
  </sheetData>
  <mergeCells count="5">
    <mergeCell ref="E12:G12"/>
    <mergeCell ref="H13:H21"/>
    <mergeCell ref="C18:C21"/>
    <mergeCell ref="C13:C17"/>
    <mergeCell ref="D22:G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2"/>
  <sheetViews>
    <sheetView topLeftCell="A2" workbookViewId="0">
      <selection activeCell="B19" sqref="B19"/>
    </sheetView>
  </sheetViews>
  <sheetFormatPr defaultRowHeight="15" x14ac:dyDescent="0.25"/>
  <cols>
    <col min="4" max="4" width="5.42578125" customWidth="1"/>
    <col min="5" max="5" width="5" customWidth="1"/>
    <col min="6" max="6" width="6.7109375" customWidth="1"/>
    <col min="7" max="7" width="5" customWidth="1"/>
    <col min="15" max="15" width="10" bestFit="1" customWidth="1"/>
  </cols>
  <sheetData>
    <row r="2" spans="1:15" x14ac:dyDescent="0.25">
      <c r="A2" t="s">
        <v>86</v>
      </c>
    </row>
    <row r="3" spans="1:15" x14ac:dyDescent="0.25">
      <c r="C3" t="s">
        <v>69</v>
      </c>
      <c r="E3" t="s">
        <v>70</v>
      </c>
    </row>
    <row r="5" spans="1:15" x14ac:dyDescent="0.25">
      <c r="D5" s="43">
        <v>275</v>
      </c>
      <c r="E5" s="43"/>
      <c r="F5" s="43"/>
      <c r="G5" s="43"/>
      <c r="H5" s="43"/>
      <c r="I5" s="43"/>
      <c r="J5" s="43"/>
    </row>
    <row r="6" spans="1:15" x14ac:dyDescent="0.25">
      <c r="D6" s="33">
        <v>173</v>
      </c>
      <c r="E6" s="33"/>
      <c r="F6" s="33"/>
      <c r="G6" s="33"/>
      <c r="H6" s="33"/>
      <c r="I6" s="33">
        <f>D5-D6</f>
        <v>102</v>
      </c>
      <c r="J6" s="33"/>
    </row>
    <row r="7" spans="1:15" x14ac:dyDescent="0.25">
      <c r="C7" s="35">
        <v>374</v>
      </c>
      <c r="D7" s="1"/>
      <c r="E7" s="2"/>
      <c r="F7" s="2" t="s">
        <v>92</v>
      </c>
      <c r="G7" s="2"/>
      <c r="H7" s="2"/>
      <c r="I7" s="38">
        <v>247</v>
      </c>
      <c r="J7" s="3"/>
      <c r="M7" t="s">
        <v>9</v>
      </c>
      <c r="O7">
        <f>(D5*C7+H22*K20-I7*I6-I6*K20-E11*F13)/10000</f>
        <v>7.8174999999999999</v>
      </c>
    </row>
    <row r="8" spans="1:15" x14ac:dyDescent="0.25">
      <c r="C8" s="35"/>
      <c r="D8" s="4"/>
      <c r="E8" s="5"/>
      <c r="F8" s="5"/>
      <c r="G8" s="5"/>
      <c r="H8" s="5"/>
      <c r="I8" s="39"/>
      <c r="J8" s="6"/>
    </row>
    <row r="9" spans="1:15" x14ac:dyDescent="0.25">
      <c r="C9" s="35"/>
      <c r="D9" s="4"/>
      <c r="E9" s="5"/>
      <c r="F9" s="5"/>
      <c r="G9" s="5"/>
      <c r="H9" s="5"/>
      <c r="I9" s="39"/>
      <c r="J9" s="6"/>
      <c r="M9" t="s">
        <v>16</v>
      </c>
      <c r="O9">
        <f>(((D6+I6)*C7)+H22*K20-E11*F13)/10000</f>
        <v>10.9489</v>
      </c>
    </row>
    <row r="10" spans="1:15" x14ac:dyDescent="0.25">
      <c r="C10" s="35"/>
      <c r="D10" s="4"/>
      <c r="E10" s="5"/>
      <c r="F10" s="5"/>
      <c r="G10" s="5"/>
      <c r="H10" s="5"/>
      <c r="I10" s="39"/>
      <c r="J10" s="6"/>
    </row>
    <row r="11" spans="1:15" x14ac:dyDescent="0.25">
      <c r="C11" s="35"/>
      <c r="D11" s="4"/>
      <c r="E11" s="35">
        <v>51</v>
      </c>
      <c r="F11" s="41" t="s">
        <v>17</v>
      </c>
      <c r="G11" s="29"/>
      <c r="H11" s="5"/>
      <c r="I11" s="39"/>
      <c r="J11" s="6"/>
      <c r="M11" t="s">
        <v>59</v>
      </c>
      <c r="O11">
        <f>O7*2.5</f>
        <v>19.543749999999999</v>
      </c>
    </row>
    <row r="12" spans="1:15" x14ac:dyDescent="0.25">
      <c r="C12" s="35"/>
      <c r="D12" s="4"/>
      <c r="E12" s="35"/>
      <c r="F12" s="42"/>
      <c r="G12" s="29"/>
      <c r="H12" s="5"/>
      <c r="I12" s="39"/>
      <c r="J12" s="6"/>
      <c r="N12" t="s">
        <v>46</v>
      </c>
    </row>
    <row r="13" spans="1:15" x14ac:dyDescent="0.25">
      <c r="C13" s="35"/>
      <c r="D13" s="4"/>
      <c r="E13" s="5"/>
      <c r="F13" s="5">
        <v>51</v>
      </c>
      <c r="G13" s="5"/>
      <c r="H13" s="5"/>
      <c r="I13" s="39"/>
      <c r="J13" s="6"/>
    </row>
    <row r="14" spans="1:15" x14ac:dyDescent="0.25">
      <c r="A14" t="s">
        <v>102</v>
      </c>
      <c r="C14" s="35"/>
      <c r="D14" s="4"/>
      <c r="E14" s="5"/>
      <c r="F14" s="5"/>
      <c r="G14" s="5"/>
      <c r="H14" s="5"/>
      <c r="I14" s="40"/>
      <c r="J14" s="12"/>
      <c r="L14" t="s">
        <v>60</v>
      </c>
      <c r="O14">
        <f>O11*35</f>
        <v>684.03125</v>
      </c>
    </row>
    <row r="15" spans="1:15" x14ac:dyDescent="0.25">
      <c r="C15" s="35"/>
      <c r="D15" s="4"/>
      <c r="E15" s="5"/>
      <c r="F15" s="5"/>
      <c r="G15" s="5"/>
      <c r="H15" s="5"/>
      <c r="I15" s="5"/>
      <c r="J15" s="6" t="s">
        <v>71</v>
      </c>
      <c r="K15" s="34">
        <v>110</v>
      </c>
    </row>
    <row r="16" spans="1:15" x14ac:dyDescent="0.25">
      <c r="C16" s="35"/>
      <c r="D16" s="4"/>
      <c r="E16" s="5"/>
      <c r="F16" s="5"/>
      <c r="G16" s="5"/>
      <c r="H16" s="5"/>
      <c r="I16" s="5"/>
      <c r="J16" s="6"/>
      <c r="K16" s="34"/>
    </row>
    <row r="17" spans="3:12" x14ac:dyDescent="0.25">
      <c r="C17" s="35"/>
      <c r="D17" s="4"/>
      <c r="E17" s="5"/>
      <c r="F17" s="5"/>
      <c r="G17" s="5"/>
      <c r="H17" s="5"/>
      <c r="I17" s="5"/>
      <c r="J17" s="6"/>
      <c r="K17" s="34"/>
    </row>
    <row r="18" spans="3:12" x14ac:dyDescent="0.25">
      <c r="C18" s="35"/>
      <c r="D18" s="4"/>
      <c r="E18" s="5"/>
      <c r="F18" s="5"/>
      <c r="G18" s="5"/>
      <c r="H18" s="5"/>
      <c r="I18" s="5"/>
      <c r="K18" s="34"/>
      <c r="L18" s="5" t="s">
        <v>92</v>
      </c>
    </row>
    <row r="19" spans="3:12" x14ac:dyDescent="0.25">
      <c r="C19" s="35"/>
      <c r="D19" s="7" t="s">
        <v>6</v>
      </c>
      <c r="E19" s="8"/>
      <c r="F19" s="33" t="s">
        <v>73</v>
      </c>
      <c r="G19" s="33"/>
      <c r="H19" s="5"/>
      <c r="I19" s="5"/>
      <c r="J19" s="6"/>
      <c r="K19" s="34"/>
    </row>
    <row r="20" spans="3:12" x14ac:dyDescent="0.25">
      <c r="H20" s="4"/>
      <c r="I20" s="5"/>
      <c r="J20" s="6" t="s">
        <v>72</v>
      </c>
      <c r="K20" s="34">
        <v>60</v>
      </c>
    </row>
    <row r="21" spans="3:12" x14ac:dyDescent="0.25">
      <c r="H21" s="7"/>
      <c r="I21" s="8"/>
      <c r="J21" s="9"/>
      <c r="K21" s="34"/>
    </row>
    <row r="22" spans="3:12" x14ac:dyDescent="0.25">
      <c r="H22" s="36">
        <v>154</v>
      </c>
      <c r="I22" s="36"/>
      <c r="J22" s="36"/>
    </row>
  </sheetData>
  <mergeCells count="11">
    <mergeCell ref="K15:K19"/>
    <mergeCell ref="K20:K21"/>
    <mergeCell ref="H22:J22"/>
    <mergeCell ref="I6:J6"/>
    <mergeCell ref="D6:H6"/>
    <mergeCell ref="C7:C19"/>
    <mergeCell ref="I7:I14"/>
    <mergeCell ref="F11:F12"/>
    <mergeCell ref="E11:E12"/>
    <mergeCell ref="D5:J5"/>
    <mergeCell ref="F19:G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21"/>
  <sheetViews>
    <sheetView workbookViewId="0">
      <selection activeCell="O18" sqref="O18"/>
    </sheetView>
  </sheetViews>
  <sheetFormatPr defaultRowHeight="15" x14ac:dyDescent="0.25"/>
  <cols>
    <col min="7" max="7" width="3.42578125" customWidth="1"/>
    <col min="8" max="8" width="6" customWidth="1"/>
    <col min="9" max="9" width="3.28515625" customWidth="1"/>
  </cols>
  <sheetData>
    <row r="2" spans="1:15" x14ac:dyDescent="0.25">
      <c r="A2" t="s">
        <v>86</v>
      </c>
      <c r="D2" s="43">
        <v>565</v>
      </c>
      <c r="E2" s="43"/>
      <c r="F2" s="43"/>
      <c r="G2" s="43"/>
      <c r="H2" s="43"/>
      <c r="I2" s="43"/>
      <c r="J2" s="43"/>
    </row>
    <row r="3" spans="1:15" x14ac:dyDescent="0.25">
      <c r="D3" s="33">
        <v>450</v>
      </c>
      <c r="E3" s="33"/>
      <c r="F3" s="33"/>
      <c r="G3" s="33"/>
      <c r="H3" s="33"/>
      <c r="I3" s="29"/>
      <c r="J3">
        <f>D2-D3</f>
        <v>115</v>
      </c>
    </row>
    <row r="4" spans="1:15" x14ac:dyDescent="0.25">
      <c r="B4" s="43">
        <v>380</v>
      </c>
      <c r="C4" s="35">
        <v>162</v>
      </c>
      <c r="D4" s="1"/>
      <c r="E4" s="2"/>
      <c r="F4" s="2" t="s">
        <v>6</v>
      </c>
      <c r="G4" s="2"/>
      <c r="H4" s="2"/>
      <c r="I4" s="2"/>
      <c r="J4" s="14"/>
    </row>
    <row r="5" spans="1:15" x14ac:dyDescent="0.25">
      <c r="B5" s="43"/>
      <c r="C5" s="35"/>
      <c r="D5" s="4"/>
      <c r="E5" s="5"/>
      <c r="F5" s="5"/>
      <c r="G5" s="5"/>
      <c r="H5" s="5"/>
      <c r="I5" s="5"/>
      <c r="J5" s="15"/>
    </row>
    <row r="6" spans="1:15" x14ac:dyDescent="0.25">
      <c r="B6" s="43"/>
      <c r="C6" s="35"/>
      <c r="D6" s="4"/>
      <c r="E6" s="5"/>
      <c r="F6" s="5"/>
      <c r="G6" s="5"/>
      <c r="H6" s="5"/>
      <c r="I6" s="5"/>
      <c r="J6" s="15"/>
      <c r="M6" t="s">
        <v>9</v>
      </c>
      <c r="O6">
        <f>((D3*B4-D18*C9)-G7*H11)/10000</f>
        <v>14.6502</v>
      </c>
    </row>
    <row r="7" spans="1:15" x14ac:dyDescent="0.25">
      <c r="B7" s="43"/>
      <c r="C7" s="35"/>
      <c r="D7" s="4"/>
      <c r="E7" s="5"/>
      <c r="F7" s="5"/>
      <c r="G7" s="35">
        <v>71</v>
      </c>
      <c r="H7" s="44" t="s">
        <v>17</v>
      </c>
      <c r="I7" s="29"/>
      <c r="J7" s="15"/>
    </row>
    <row r="8" spans="1:15" x14ac:dyDescent="0.25">
      <c r="B8" s="43"/>
      <c r="C8" s="35"/>
      <c r="D8" s="4"/>
      <c r="E8" s="5"/>
      <c r="F8" s="5"/>
      <c r="G8" s="35"/>
      <c r="H8" s="45"/>
      <c r="I8" s="29"/>
      <c r="J8" s="15"/>
      <c r="M8" t="s">
        <v>61</v>
      </c>
      <c r="O8">
        <f>O6*2.5</f>
        <v>36.625500000000002</v>
      </c>
    </row>
    <row r="9" spans="1:15" x14ac:dyDescent="0.25">
      <c r="B9" s="43"/>
      <c r="C9" s="35">
        <f>B4-C4</f>
        <v>218</v>
      </c>
      <c r="D9" s="17"/>
      <c r="E9" s="5"/>
      <c r="F9" s="5"/>
      <c r="G9" s="35"/>
      <c r="H9" s="45"/>
      <c r="I9" s="5"/>
      <c r="J9" s="15"/>
    </row>
    <row r="10" spans="1:15" x14ac:dyDescent="0.25">
      <c r="B10" s="43"/>
      <c r="C10" s="35"/>
      <c r="D10" s="18"/>
      <c r="E10" s="5"/>
      <c r="F10" s="5"/>
      <c r="G10" s="35"/>
      <c r="H10" s="46"/>
      <c r="I10" s="5"/>
      <c r="J10" s="15"/>
      <c r="M10" s="28" t="s">
        <v>62</v>
      </c>
      <c r="O10">
        <f>O8*35</f>
        <v>1281.8925000000002</v>
      </c>
    </row>
    <row r="11" spans="1:15" ht="21" customHeight="1" x14ac:dyDescent="0.25">
      <c r="B11" s="43"/>
      <c r="C11" s="35"/>
      <c r="D11" s="18"/>
      <c r="E11" s="5"/>
      <c r="F11" s="5"/>
      <c r="G11" s="5"/>
      <c r="H11" s="5">
        <v>38</v>
      </c>
      <c r="I11" s="47">
        <v>180</v>
      </c>
      <c r="J11" s="15"/>
      <c r="N11" t="s">
        <v>50</v>
      </c>
    </row>
    <row r="12" spans="1:15" x14ac:dyDescent="0.25">
      <c r="B12" s="43"/>
      <c r="C12" s="35"/>
      <c r="D12" s="18"/>
      <c r="E12" s="5"/>
      <c r="F12" s="5"/>
      <c r="G12" s="5"/>
      <c r="H12" s="5"/>
      <c r="I12" s="47"/>
      <c r="J12" s="15"/>
      <c r="N12" t="s">
        <v>51</v>
      </c>
    </row>
    <row r="13" spans="1:15" x14ac:dyDescent="0.25">
      <c r="B13" s="43"/>
      <c r="C13" s="35"/>
      <c r="D13" s="18"/>
      <c r="E13" s="5"/>
      <c r="F13" s="5"/>
      <c r="G13" s="5"/>
      <c r="H13" s="5"/>
      <c r="I13" s="47"/>
      <c r="J13" s="15"/>
    </row>
    <row r="14" spans="1:15" x14ac:dyDescent="0.25">
      <c r="B14" s="43"/>
      <c r="C14" s="35"/>
      <c r="D14" s="18"/>
      <c r="E14" s="5"/>
      <c r="F14" s="5"/>
      <c r="G14" s="5"/>
      <c r="I14" s="47"/>
      <c r="J14" s="15"/>
    </row>
    <row r="15" spans="1:15" x14ac:dyDescent="0.25">
      <c r="B15" s="43"/>
      <c r="C15" s="35"/>
      <c r="D15" s="18"/>
      <c r="E15" s="5"/>
      <c r="F15" s="5"/>
      <c r="G15" s="5"/>
      <c r="H15" s="5"/>
      <c r="I15" s="47"/>
      <c r="J15" s="15"/>
    </row>
    <row r="16" spans="1:15" x14ac:dyDescent="0.25">
      <c r="B16" s="43"/>
      <c r="C16" s="35"/>
      <c r="D16" s="18"/>
      <c r="E16" s="5"/>
      <c r="F16" s="5"/>
      <c r="G16" s="5"/>
      <c r="H16" s="5"/>
      <c r="I16" s="47"/>
      <c r="J16" s="15"/>
    </row>
    <row r="17" spans="2:18" x14ac:dyDescent="0.25">
      <c r="B17" s="43"/>
      <c r="C17" s="35"/>
      <c r="D17" s="19"/>
      <c r="E17" s="8" t="s">
        <v>91</v>
      </c>
      <c r="F17" s="8"/>
      <c r="G17" s="8" t="s">
        <v>92</v>
      </c>
      <c r="H17" s="8"/>
      <c r="I17" s="48"/>
      <c r="J17" s="16"/>
    </row>
    <row r="18" spans="2:18" x14ac:dyDescent="0.25">
      <c r="D18">
        <f>D2-(E18+J3)</f>
        <v>100</v>
      </c>
      <c r="E18" s="36">
        <v>350</v>
      </c>
      <c r="F18" s="36"/>
      <c r="G18" s="36"/>
      <c r="H18" s="36"/>
      <c r="I18" s="29"/>
    </row>
    <row r="19" spans="2:18" x14ac:dyDescent="0.25">
      <c r="R19" s="30"/>
    </row>
    <row r="21" spans="2:18" x14ac:dyDescent="0.25">
      <c r="L21" t="s">
        <v>102</v>
      </c>
    </row>
  </sheetData>
  <mergeCells count="9">
    <mergeCell ref="C9:C17"/>
    <mergeCell ref="C4:C8"/>
    <mergeCell ref="B4:B17"/>
    <mergeCell ref="D3:H3"/>
    <mergeCell ref="D2:J2"/>
    <mergeCell ref="H7:H10"/>
    <mergeCell ref="G7:G10"/>
    <mergeCell ref="I11:I17"/>
    <mergeCell ref="E18:H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24"/>
  <sheetViews>
    <sheetView topLeftCell="A3" workbookViewId="0">
      <selection activeCell="I19" sqref="I19"/>
    </sheetView>
  </sheetViews>
  <sheetFormatPr defaultRowHeight="15" x14ac:dyDescent="0.25"/>
  <cols>
    <col min="11" max="11" width="15.7109375" bestFit="1" customWidth="1"/>
    <col min="12" max="12" width="10" bestFit="1" customWidth="1"/>
  </cols>
  <sheetData>
    <row r="4" spans="1:12" x14ac:dyDescent="0.25">
      <c r="D4" s="35">
        <v>126</v>
      </c>
      <c r="E4" s="1"/>
      <c r="F4" s="2"/>
      <c r="G4" s="2"/>
      <c r="H4" s="3"/>
    </row>
    <row r="5" spans="1:12" x14ac:dyDescent="0.25">
      <c r="D5" s="35"/>
      <c r="E5" s="4"/>
      <c r="F5" s="5"/>
      <c r="G5" s="5"/>
      <c r="H5" s="6"/>
    </row>
    <row r="6" spans="1:12" x14ac:dyDescent="0.25">
      <c r="D6" s="35"/>
      <c r="E6" s="4"/>
      <c r="F6" s="5" t="s">
        <v>89</v>
      </c>
      <c r="G6" s="5"/>
      <c r="H6" s="6"/>
    </row>
    <row r="7" spans="1:12" x14ac:dyDescent="0.25">
      <c r="D7" s="35"/>
      <c r="E7" s="4"/>
      <c r="F7" s="5"/>
      <c r="G7" s="5"/>
      <c r="H7" s="6"/>
    </row>
    <row r="8" spans="1:12" x14ac:dyDescent="0.25">
      <c r="D8" s="35"/>
      <c r="E8" s="4"/>
      <c r="F8" s="5"/>
      <c r="G8" s="5"/>
      <c r="H8" s="6"/>
    </row>
    <row r="9" spans="1:12" x14ac:dyDescent="0.25">
      <c r="D9" s="35"/>
      <c r="E9" s="4"/>
      <c r="F9" s="5"/>
      <c r="G9" s="5"/>
      <c r="H9" s="6"/>
    </row>
    <row r="10" spans="1:12" x14ac:dyDescent="0.25">
      <c r="A10" t="s">
        <v>86</v>
      </c>
      <c r="D10" s="35"/>
      <c r="E10" s="4"/>
      <c r="F10" s="5"/>
      <c r="G10" s="5"/>
      <c r="H10" s="6"/>
    </row>
    <row r="11" spans="1:12" x14ac:dyDescent="0.25">
      <c r="D11" s="35"/>
      <c r="E11" s="4">
        <v>32</v>
      </c>
      <c r="F11" s="5"/>
      <c r="G11" s="5"/>
      <c r="H11" s="6"/>
      <c r="I11" t="s">
        <v>54</v>
      </c>
    </row>
    <row r="12" spans="1:12" x14ac:dyDescent="0.25">
      <c r="E12" s="37">
        <v>42</v>
      </c>
      <c r="F12" s="5"/>
      <c r="G12" s="5"/>
      <c r="H12" s="6"/>
    </row>
    <row r="13" spans="1:12" x14ac:dyDescent="0.25">
      <c r="E13" s="49"/>
      <c r="F13" s="50">
        <v>190</v>
      </c>
      <c r="G13" s="33"/>
      <c r="H13" s="49"/>
    </row>
    <row r="14" spans="1:12" x14ac:dyDescent="0.25">
      <c r="D14" s="35">
        <v>242</v>
      </c>
      <c r="E14" s="1"/>
      <c r="F14" s="2"/>
      <c r="G14" s="2" t="s">
        <v>6</v>
      </c>
      <c r="H14" s="3"/>
      <c r="K14" t="s">
        <v>10</v>
      </c>
      <c r="L14">
        <f>(D14*E24+(D4+E12)*(E11+F13))/10000</f>
        <v>8.6905999999999999</v>
      </c>
    </row>
    <row r="15" spans="1:12" x14ac:dyDescent="0.25">
      <c r="D15" s="35"/>
      <c r="E15" s="4"/>
      <c r="F15" s="5"/>
      <c r="G15" s="5"/>
      <c r="H15" s="6"/>
      <c r="K15" t="s">
        <v>75</v>
      </c>
      <c r="L15">
        <f>L14*2.5</f>
        <v>21.726500000000001</v>
      </c>
    </row>
    <row r="16" spans="1:12" x14ac:dyDescent="0.25">
      <c r="D16" s="35"/>
      <c r="E16" s="4"/>
      <c r="F16" s="5"/>
      <c r="G16" s="5"/>
      <c r="H16" s="6"/>
      <c r="K16" t="s">
        <v>74</v>
      </c>
      <c r="L16">
        <f>L15*35</f>
        <v>760.42750000000001</v>
      </c>
    </row>
    <row r="17" spans="4:11" x14ac:dyDescent="0.25">
      <c r="D17" s="35"/>
      <c r="E17" s="4"/>
      <c r="F17" s="5"/>
      <c r="G17" s="5"/>
      <c r="H17" s="6"/>
    </row>
    <row r="18" spans="4:11" x14ac:dyDescent="0.25">
      <c r="D18" s="35"/>
      <c r="E18" s="4"/>
      <c r="F18" s="5"/>
      <c r="G18" s="5"/>
      <c r="H18" s="6"/>
    </row>
    <row r="19" spans="4:11" x14ac:dyDescent="0.25">
      <c r="D19" s="35"/>
      <c r="E19" s="4"/>
      <c r="F19" s="5"/>
      <c r="G19" s="5"/>
      <c r="H19" s="6"/>
    </row>
    <row r="20" spans="4:11" x14ac:dyDescent="0.25">
      <c r="D20" s="35"/>
      <c r="E20" s="4"/>
      <c r="F20" s="5"/>
      <c r="G20" s="5"/>
      <c r="H20" s="6"/>
    </row>
    <row r="21" spans="4:11" x14ac:dyDescent="0.25">
      <c r="D21" s="35"/>
      <c r="E21" s="4"/>
      <c r="F21" s="5"/>
      <c r="G21" s="5"/>
      <c r="H21" s="6"/>
    </row>
    <row r="22" spans="4:11" x14ac:dyDescent="0.25">
      <c r="D22" s="35"/>
      <c r="E22" s="4"/>
      <c r="F22" s="5"/>
      <c r="G22" s="5"/>
      <c r="H22" s="6"/>
    </row>
    <row r="23" spans="4:11" x14ac:dyDescent="0.25">
      <c r="D23" s="35"/>
      <c r="E23" s="7" t="s">
        <v>6</v>
      </c>
      <c r="F23" s="8"/>
      <c r="G23" s="8"/>
      <c r="H23" s="9" t="s">
        <v>6</v>
      </c>
    </row>
    <row r="24" spans="4:11" x14ac:dyDescent="0.25">
      <c r="E24" s="36">
        <v>205</v>
      </c>
      <c r="F24" s="36"/>
      <c r="G24" s="36"/>
      <c r="H24" s="36"/>
      <c r="K24" t="s">
        <v>102</v>
      </c>
    </row>
  </sheetData>
  <mergeCells count="5">
    <mergeCell ref="E24:H24"/>
    <mergeCell ref="D14:D23"/>
    <mergeCell ref="D4:D11"/>
    <mergeCell ref="E12:E13"/>
    <mergeCell ref="F13:H13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4"/>
  <sheetViews>
    <sheetView topLeftCell="A3" workbookViewId="0">
      <selection activeCell="P20" sqref="P20"/>
    </sheetView>
  </sheetViews>
  <sheetFormatPr defaultRowHeight="15" x14ac:dyDescent="0.25"/>
  <cols>
    <col min="8" max="8" width="6.5703125" customWidth="1"/>
  </cols>
  <sheetData>
    <row r="2" spans="1:17" x14ac:dyDescent="0.25">
      <c r="E2" s="33">
        <v>521</v>
      </c>
      <c r="F2" s="33"/>
      <c r="G2" s="33"/>
      <c r="H2" s="33"/>
      <c r="I2" s="33"/>
      <c r="J2" s="33"/>
      <c r="K2" s="33"/>
    </row>
    <row r="3" spans="1:17" x14ac:dyDescent="0.25">
      <c r="D3" s="35">
        <v>530</v>
      </c>
      <c r="E3" s="1"/>
      <c r="F3" s="2" t="s">
        <v>92</v>
      </c>
      <c r="G3" s="2"/>
      <c r="H3" s="2"/>
      <c r="I3" s="2"/>
      <c r="J3" s="2"/>
      <c r="K3" s="3"/>
    </row>
    <row r="4" spans="1:17" x14ac:dyDescent="0.25">
      <c r="D4" s="35"/>
      <c r="E4" s="4"/>
      <c r="F4" s="5"/>
      <c r="G4" s="5"/>
      <c r="H4" s="5"/>
      <c r="I4" s="5"/>
      <c r="J4" s="5"/>
      <c r="K4" s="6"/>
    </row>
    <row r="5" spans="1:17" x14ac:dyDescent="0.25">
      <c r="D5" s="35"/>
      <c r="E5" s="4" t="s">
        <v>94</v>
      </c>
      <c r="F5" s="5"/>
      <c r="G5" s="5"/>
      <c r="H5" s="5"/>
      <c r="I5" s="5"/>
      <c r="J5" s="5"/>
      <c r="K5" s="6"/>
      <c r="M5" t="s">
        <v>62</v>
      </c>
      <c r="P5">
        <f>O10*35</f>
        <v>2174.5237499999998</v>
      </c>
      <c r="Q5" t="s">
        <v>66</v>
      </c>
    </row>
    <row r="6" spans="1:17" x14ac:dyDescent="0.25">
      <c r="D6" s="35"/>
      <c r="E6" s="4"/>
      <c r="F6" s="5"/>
      <c r="G6" s="5"/>
      <c r="H6" s="5"/>
      <c r="I6" s="5"/>
      <c r="J6" s="5"/>
      <c r="K6" s="6"/>
    </row>
    <row r="7" spans="1:17" x14ac:dyDescent="0.25">
      <c r="D7" s="35"/>
      <c r="E7" s="4"/>
      <c r="F7" s="5"/>
      <c r="G7" s="5"/>
      <c r="H7" s="5"/>
      <c r="I7" s="5"/>
      <c r="J7" s="5"/>
      <c r="K7" s="6"/>
    </row>
    <row r="8" spans="1:17" x14ac:dyDescent="0.25">
      <c r="D8" s="35"/>
      <c r="E8" s="4"/>
      <c r="F8" s="5"/>
      <c r="G8" s="5"/>
      <c r="H8" s="5"/>
      <c r="I8" s="5"/>
      <c r="J8" s="5"/>
      <c r="K8" s="6"/>
      <c r="M8" t="s">
        <v>11</v>
      </c>
      <c r="O8">
        <f>E2*D3/10000</f>
        <v>27.613</v>
      </c>
    </row>
    <row r="9" spans="1:17" x14ac:dyDescent="0.25">
      <c r="D9" s="35"/>
      <c r="E9" s="4"/>
      <c r="F9" s="5"/>
      <c r="G9" s="5"/>
      <c r="H9" s="4"/>
      <c r="I9" s="5"/>
      <c r="J9" s="5"/>
      <c r="K9" s="6"/>
    </row>
    <row r="10" spans="1:17" x14ac:dyDescent="0.25">
      <c r="D10" s="35"/>
      <c r="E10" s="4"/>
      <c r="F10" s="5"/>
      <c r="G10" s="5"/>
      <c r="H10" s="4"/>
      <c r="I10" s="5"/>
      <c r="J10" s="5"/>
      <c r="K10" s="6"/>
      <c r="N10" t="s">
        <v>14</v>
      </c>
      <c r="O10">
        <f>O8*2.25</f>
        <v>62.129249999999999</v>
      </c>
    </row>
    <row r="11" spans="1:17" x14ac:dyDescent="0.25">
      <c r="D11" s="35"/>
      <c r="E11" s="4"/>
      <c r="F11" s="5"/>
      <c r="G11" s="5"/>
      <c r="H11" s="4"/>
      <c r="I11" s="5"/>
      <c r="J11" s="5"/>
      <c r="K11" s="6"/>
    </row>
    <row r="12" spans="1:17" x14ac:dyDescent="0.25">
      <c r="A12" t="s">
        <v>86</v>
      </c>
      <c r="D12" s="35"/>
      <c r="E12" s="4"/>
      <c r="F12" s="5"/>
      <c r="G12" s="5"/>
      <c r="H12" s="59" t="s">
        <v>88</v>
      </c>
      <c r="I12" s="5"/>
      <c r="J12" s="5"/>
      <c r="K12" s="6" t="s">
        <v>92</v>
      </c>
      <c r="M12" t="s">
        <v>15</v>
      </c>
      <c r="P12">
        <f>O10*12</f>
        <v>745.55099999999993</v>
      </c>
    </row>
    <row r="13" spans="1:17" x14ac:dyDescent="0.25">
      <c r="D13" s="35"/>
      <c r="E13" s="1"/>
      <c r="F13" s="2"/>
      <c r="G13" s="2"/>
      <c r="H13" s="60"/>
      <c r="I13" s="5"/>
      <c r="J13" s="5"/>
      <c r="K13" s="6"/>
    </row>
    <row r="14" spans="1:17" x14ac:dyDescent="0.25">
      <c r="D14" s="35"/>
      <c r="E14" s="4"/>
      <c r="F14" s="5"/>
      <c r="G14" s="5"/>
      <c r="H14" s="4"/>
      <c r="I14" s="5"/>
      <c r="J14" s="5"/>
      <c r="K14" s="6"/>
    </row>
    <row r="15" spans="1:17" x14ac:dyDescent="0.25">
      <c r="D15" s="35"/>
      <c r="E15" s="4" t="s">
        <v>92</v>
      </c>
      <c r="F15" s="5"/>
      <c r="G15" s="5"/>
      <c r="H15" s="4"/>
      <c r="I15" s="5"/>
      <c r="J15" s="5"/>
      <c r="K15" s="6"/>
      <c r="M15" t="s">
        <v>56</v>
      </c>
    </row>
    <row r="16" spans="1:17" x14ac:dyDescent="0.25">
      <c r="D16" s="35"/>
      <c r="E16" s="4"/>
      <c r="F16" s="5"/>
      <c r="G16" s="5"/>
      <c r="H16" s="4"/>
      <c r="I16" s="5"/>
      <c r="J16" s="5"/>
      <c r="K16" s="6"/>
      <c r="M16" t="s">
        <v>55</v>
      </c>
    </row>
    <row r="17" spans="4:14" x14ac:dyDescent="0.25">
      <c r="D17" s="35"/>
      <c r="E17" s="4"/>
      <c r="F17" s="5"/>
      <c r="G17" s="5"/>
      <c r="H17" s="5"/>
      <c r="I17" s="5"/>
      <c r="J17" s="5"/>
      <c r="K17" s="6"/>
    </row>
    <row r="18" spans="4:14" x14ac:dyDescent="0.25">
      <c r="D18" s="35"/>
      <c r="E18" s="4"/>
      <c r="F18" s="5"/>
      <c r="G18" s="5"/>
      <c r="H18" s="5"/>
      <c r="I18" s="5"/>
      <c r="J18" s="5"/>
      <c r="K18" s="6"/>
    </row>
    <row r="19" spans="4:14" x14ac:dyDescent="0.25">
      <c r="D19" s="35"/>
      <c r="E19" s="4"/>
      <c r="F19" s="5"/>
      <c r="G19" s="5"/>
      <c r="H19" s="5"/>
      <c r="I19" s="5"/>
      <c r="J19" s="5"/>
      <c r="K19" s="6" t="s">
        <v>93</v>
      </c>
    </row>
    <row r="20" spans="4:14" x14ac:dyDescent="0.25">
      <c r="D20" s="35"/>
      <c r="E20" s="4"/>
      <c r="F20" s="5"/>
      <c r="G20" s="5"/>
      <c r="H20" s="5"/>
      <c r="I20" s="5"/>
      <c r="J20" s="5"/>
      <c r="K20" s="6"/>
    </row>
    <row r="21" spans="4:14" x14ac:dyDescent="0.25">
      <c r="D21" s="35"/>
      <c r="E21" s="4"/>
      <c r="F21" s="5"/>
      <c r="G21" s="5"/>
      <c r="H21" s="5"/>
      <c r="I21" s="5"/>
      <c r="J21" s="5"/>
      <c r="K21" s="6"/>
    </row>
    <row r="22" spans="4:14" x14ac:dyDescent="0.25">
      <c r="D22" s="35"/>
      <c r="E22" s="4"/>
      <c r="F22" s="5"/>
      <c r="G22" s="5"/>
      <c r="H22" s="5"/>
      <c r="I22" s="5"/>
      <c r="J22" s="5"/>
      <c r="K22" s="6"/>
    </row>
    <row r="23" spans="4:14" x14ac:dyDescent="0.25">
      <c r="D23" s="35"/>
      <c r="E23" s="7"/>
      <c r="F23" s="8" t="s">
        <v>90</v>
      </c>
      <c r="G23" s="8"/>
      <c r="H23" s="8"/>
      <c r="I23" s="8"/>
      <c r="J23" s="8"/>
      <c r="K23" s="9"/>
    </row>
    <row r="24" spans="4:14" x14ac:dyDescent="0.25">
      <c r="N24" t="s">
        <v>102</v>
      </c>
    </row>
  </sheetData>
  <mergeCells count="3">
    <mergeCell ref="E2:K2"/>
    <mergeCell ref="D3:D23"/>
    <mergeCell ref="H12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13"/>
  <sheetViews>
    <sheetView workbookViewId="0">
      <selection activeCell="C12" sqref="C12"/>
    </sheetView>
  </sheetViews>
  <sheetFormatPr defaultRowHeight="15" x14ac:dyDescent="0.25"/>
  <sheetData>
    <row r="2" spans="1:12" x14ac:dyDescent="0.25">
      <c r="A2" t="s">
        <v>86</v>
      </c>
    </row>
    <row r="4" spans="1:12" x14ac:dyDescent="0.25">
      <c r="F4" s="33">
        <v>120</v>
      </c>
      <c r="G4" s="33"/>
      <c r="H4" s="33"/>
    </row>
    <row r="5" spans="1:12" x14ac:dyDescent="0.25">
      <c r="E5" s="35">
        <v>130</v>
      </c>
      <c r="F5" s="1"/>
      <c r="G5" s="2" t="s">
        <v>6</v>
      </c>
      <c r="H5" s="3"/>
    </row>
    <row r="6" spans="1:12" x14ac:dyDescent="0.25">
      <c r="E6" s="35"/>
      <c r="F6" s="4"/>
      <c r="G6" s="5"/>
      <c r="H6" s="6"/>
    </row>
    <row r="7" spans="1:12" x14ac:dyDescent="0.25">
      <c r="E7" s="35"/>
      <c r="F7" s="4"/>
      <c r="G7" s="5"/>
      <c r="H7" s="6"/>
    </row>
    <row r="8" spans="1:12" x14ac:dyDescent="0.25">
      <c r="E8" s="35"/>
      <c r="F8" s="4"/>
      <c r="G8" s="5"/>
      <c r="H8" s="6"/>
      <c r="J8" t="s">
        <v>12</v>
      </c>
      <c r="L8">
        <f>F4*E5/10000</f>
        <v>1.56</v>
      </c>
    </row>
    <row r="9" spans="1:12" x14ac:dyDescent="0.25">
      <c r="E9" s="35"/>
      <c r="F9" s="4"/>
      <c r="G9" s="5"/>
      <c r="H9" s="6"/>
    </row>
    <row r="10" spans="1:12" x14ac:dyDescent="0.25">
      <c r="E10" s="35"/>
      <c r="F10" s="4"/>
      <c r="G10" s="5"/>
      <c r="H10" s="6" t="s">
        <v>95</v>
      </c>
    </row>
    <row r="11" spans="1:12" x14ac:dyDescent="0.25">
      <c r="E11" s="35"/>
      <c r="F11" s="4"/>
      <c r="G11" s="5"/>
      <c r="H11" s="6"/>
    </row>
    <row r="12" spans="1:12" x14ac:dyDescent="0.25">
      <c r="E12" s="35"/>
      <c r="F12" s="7"/>
      <c r="G12" s="8"/>
      <c r="H12" s="9"/>
    </row>
    <row r="13" spans="1:12" x14ac:dyDescent="0.25">
      <c r="A13" t="s">
        <v>102</v>
      </c>
      <c r="G13" t="s">
        <v>92</v>
      </c>
    </row>
  </sheetData>
  <mergeCells count="2">
    <mergeCell ref="E5:E12"/>
    <mergeCell ref="F4:H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V20"/>
  <sheetViews>
    <sheetView workbookViewId="0">
      <selection activeCell="J14" sqref="J14"/>
    </sheetView>
  </sheetViews>
  <sheetFormatPr defaultColWidth="2.85546875" defaultRowHeight="15" customHeight="1" x14ac:dyDescent="0.25"/>
  <cols>
    <col min="18" max="18" width="4" bestFit="1" customWidth="1"/>
    <col min="35" max="35" width="4" bestFit="1" customWidth="1"/>
    <col min="43" max="43" width="6" customWidth="1"/>
    <col min="46" max="46" width="7" bestFit="1" customWidth="1"/>
    <col min="47" max="47" width="9" bestFit="1" customWidth="1"/>
  </cols>
  <sheetData>
    <row r="2" spans="2:48" ht="15" customHeight="1" x14ac:dyDescent="0.25">
      <c r="S2" s="43">
        <v>403</v>
      </c>
      <c r="T2" s="43"/>
      <c r="U2" s="43"/>
      <c r="V2" s="43"/>
      <c r="W2" s="43"/>
      <c r="X2" s="43"/>
      <c r="Y2" s="43"/>
      <c r="Z2" s="43"/>
      <c r="AA2" s="43"/>
      <c r="AB2" s="43"/>
    </row>
    <row r="3" spans="2:48" ht="15" customHeight="1" x14ac:dyDescent="0.25">
      <c r="T3" s="26"/>
      <c r="U3" s="26"/>
      <c r="V3" s="33">
        <v>303</v>
      </c>
      <c r="W3" s="33"/>
      <c r="X3" s="33"/>
      <c r="Y3" s="33"/>
      <c r="Z3" s="33"/>
      <c r="AA3" s="33"/>
      <c r="AB3" s="33"/>
    </row>
    <row r="4" spans="2:48" ht="15" customHeight="1" x14ac:dyDescent="0.25">
      <c r="B4" t="s">
        <v>86</v>
      </c>
      <c r="R4" s="35">
        <v>406</v>
      </c>
      <c r="S4" s="1"/>
      <c r="T4" s="2"/>
      <c r="U4" s="20"/>
      <c r="V4" s="63" t="s">
        <v>97</v>
      </c>
      <c r="W4" s="63"/>
      <c r="X4" s="2"/>
      <c r="Y4" s="2"/>
      <c r="Z4" s="63" t="s">
        <v>96</v>
      </c>
      <c r="AA4" s="63"/>
      <c r="AB4" s="2"/>
      <c r="AC4" s="34">
        <v>57</v>
      </c>
      <c r="AD4" s="5"/>
      <c r="AE4" s="5"/>
      <c r="AF4" s="5"/>
      <c r="AG4" s="5"/>
      <c r="AH4" s="5"/>
    </row>
    <row r="5" spans="2:48" ht="15" customHeight="1" x14ac:dyDescent="0.25">
      <c r="B5" t="s">
        <v>101</v>
      </c>
      <c r="R5" s="35"/>
      <c r="S5" s="4"/>
      <c r="T5" s="5"/>
      <c r="U5" s="21"/>
      <c r="V5" s="64"/>
      <c r="W5" s="64"/>
      <c r="X5" s="5"/>
      <c r="Y5" s="5"/>
      <c r="Z5" s="64"/>
      <c r="AA5" s="64"/>
      <c r="AB5" s="5"/>
      <c r="AC5" s="50"/>
      <c r="AD5" s="8"/>
      <c r="AE5" s="8"/>
      <c r="AF5" s="8"/>
      <c r="AG5" s="8"/>
      <c r="AH5" s="8"/>
    </row>
    <row r="6" spans="2:48" ht="15" customHeight="1" x14ac:dyDescent="0.25">
      <c r="R6" s="35"/>
      <c r="S6" s="4"/>
      <c r="T6" s="5"/>
      <c r="U6" s="21"/>
      <c r="V6" s="64"/>
      <c r="W6" s="64"/>
      <c r="X6" s="5"/>
      <c r="Y6" s="5"/>
      <c r="Z6" s="64"/>
      <c r="AA6" s="64"/>
      <c r="AB6" s="27"/>
      <c r="AC6" s="51">
        <v>158</v>
      </c>
      <c r="AD6" s="36"/>
      <c r="AE6" s="36"/>
      <c r="AF6" s="36"/>
      <c r="AG6" s="36"/>
      <c r="AH6" s="37"/>
      <c r="AI6" s="34">
        <v>114</v>
      </c>
      <c r="AM6" t="s">
        <v>63</v>
      </c>
      <c r="AQ6">
        <f>1.58*1.14</f>
        <v>1.8011999999999999</v>
      </c>
    </row>
    <row r="7" spans="2:48" ht="15" customHeight="1" thickBot="1" x14ac:dyDescent="0.3">
      <c r="R7" s="35"/>
      <c r="S7" s="4"/>
      <c r="T7" s="5"/>
      <c r="U7" s="21"/>
      <c r="V7" s="64"/>
      <c r="W7" s="64"/>
      <c r="X7" s="5"/>
      <c r="Y7" s="5"/>
      <c r="Z7" s="64"/>
      <c r="AA7" s="64"/>
      <c r="AB7" s="5"/>
      <c r="AC7" s="4"/>
      <c r="AD7" s="5"/>
      <c r="AE7" s="5"/>
      <c r="AF7" s="5"/>
      <c r="AG7" s="5"/>
      <c r="AH7" s="6"/>
      <c r="AI7" s="34"/>
      <c r="AM7" t="s">
        <v>64</v>
      </c>
      <c r="AQ7">
        <f>AQ6*2.5</f>
        <v>4.5030000000000001</v>
      </c>
    </row>
    <row r="8" spans="2:48" ht="15" customHeight="1" thickBot="1" x14ac:dyDescent="0.3">
      <c r="R8" s="35"/>
      <c r="S8" s="4"/>
      <c r="T8" s="5"/>
      <c r="U8" s="5"/>
      <c r="V8" s="65"/>
      <c r="W8" s="67"/>
      <c r="X8" s="5"/>
      <c r="Y8" s="5"/>
      <c r="Z8" s="5"/>
      <c r="AA8" s="5"/>
      <c r="AB8" s="5"/>
      <c r="AC8" s="4" t="s">
        <v>6</v>
      </c>
      <c r="AD8" s="5"/>
      <c r="AE8" s="5" t="s">
        <v>47</v>
      </c>
      <c r="AF8" s="5"/>
      <c r="AG8" s="5"/>
      <c r="AH8" s="6"/>
      <c r="AI8" s="34"/>
      <c r="AM8" t="s">
        <v>68</v>
      </c>
      <c r="AQ8">
        <f>AQ7*35</f>
        <v>157.60500000000002</v>
      </c>
    </row>
    <row r="9" spans="2:48" ht="15" customHeight="1" x14ac:dyDescent="0.25">
      <c r="R9" s="35"/>
      <c r="S9" s="4"/>
      <c r="T9" s="5"/>
      <c r="U9" s="5"/>
      <c r="V9" s="71"/>
      <c r="W9" s="5"/>
      <c r="X9" s="66"/>
      <c r="Y9" s="66"/>
      <c r="Z9" s="67"/>
      <c r="AA9" s="5"/>
      <c r="AB9" s="5"/>
      <c r="AC9" s="7"/>
      <c r="AD9" s="8"/>
      <c r="AE9" s="5"/>
      <c r="AF9" s="5"/>
      <c r="AG9" s="5"/>
      <c r="AH9" s="6"/>
      <c r="AI9" s="34"/>
    </row>
    <row r="10" spans="2:48" ht="15" customHeight="1" thickBot="1" x14ac:dyDescent="0.3">
      <c r="R10" s="35"/>
      <c r="S10" s="4"/>
      <c r="T10" s="5"/>
      <c r="U10" s="5"/>
      <c r="V10" s="68"/>
      <c r="W10" s="69"/>
      <c r="X10" s="69"/>
      <c r="Y10" s="69"/>
      <c r="Z10" s="70"/>
      <c r="AA10" s="5"/>
      <c r="AB10" s="5"/>
      <c r="AC10" s="5"/>
      <c r="AD10" s="5"/>
      <c r="AE10" s="20"/>
      <c r="AF10" s="23"/>
      <c r="AG10" s="23"/>
      <c r="AH10" s="13"/>
      <c r="AI10" s="34">
        <v>67</v>
      </c>
      <c r="AM10" t="s">
        <v>65</v>
      </c>
      <c r="AU10">
        <f>4.6*1.68+4.06*0.67+3.03*(0.57+1.14)</f>
        <v>15.629499999999997</v>
      </c>
    </row>
    <row r="11" spans="2:48" ht="15" customHeight="1" x14ac:dyDescent="0.25">
      <c r="R11" s="35"/>
      <c r="S11" s="4"/>
      <c r="T11" s="5"/>
      <c r="U11" s="21"/>
      <c r="V11" s="55">
        <v>406</v>
      </c>
      <c r="W11" s="52"/>
      <c r="X11" s="52"/>
      <c r="Y11" s="52"/>
      <c r="Z11" s="52"/>
      <c r="AA11" s="52"/>
      <c r="AB11" s="52"/>
      <c r="AC11" s="52"/>
      <c r="AD11" s="52"/>
      <c r="AE11" s="21"/>
      <c r="AF11" s="24"/>
      <c r="AG11" s="24"/>
      <c r="AH11" s="25"/>
      <c r="AI11" s="34"/>
      <c r="AS11" t="s">
        <v>61</v>
      </c>
      <c r="AU11">
        <f>AU10*2.5</f>
        <v>39.07374999999999</v>
      </c>
    </row>
    <row r="12" spans="2:48" ht="15" customHeight="1" x14ac:dyDescent="0.25">
      <c r="R12" s="35"/>
      <c r="S12" s="4"/>
      <c r="T12" s="5"/>
      <c r="U12" s="21"/>
      <c r="V12" s="5"/>
      <c r="W12" s="5"/>
      <c r="X12" s="5"/>
      <c r="Y12" s="5"/>
      <c r="Z12" s="5"/>
      <c r="AA12" s="5"/>
      <c r="AB12" s="5"/>
      <c r="AC12" s="5"/>
      <c r="AD12" s="5"/>
      <c r="AE12" s="52">
        <v>100</v>
      </c>
      <c r="AF12" s="53"/>
      <c r="AG12" s="53"/>
      <c r="AH12" s="54"/>
      <c r="AI12" s="34">
        <v>168</v>
      </c>
      <c r="AM12" t="s">
        <v>62</v>
      </c>
      <c r="AU12">
        <f>AU11*35</f>
        <v>1367.5812499999997</v>
      </c>
      <c r="AV12" t="s">
        <v>66</v>
      </c>
    </row>
    <row r="13" spans="2:48" ht="15" customHeight="1" x14ac:dyDescent="0.25">
      <c r="R13" s="35"/>
      <c r="S13" s="4"/>
      <c r="T13" s="5"/>
      <c r="U13" s="21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  <c r="AI13" s="34"/>
    </row>
    <row r="14" spans="2:48" ht="15" customHeight="1" x14ac:dyDescent="0.25">
      <c r="R14" s="35"/>
      <c r="S14" s="4"/>
      <c r="T14" s="5"/>
      <c r="U14" s="21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  <c r="AI14" s="34"/>
    </row>
    <row r="15" spans="2:48" ht="15" customHeight="1" x14ac:dyDescent="0.25">
      <c r="R15" s="35"/>
      <c r="S15" s="4"/>
      <c r="T15" s="5"/>
      <c r="U15" s="21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/>
      <c r="AI15" s="34"/>
      <c r="AN15" t="s">
        <v>48</v>
      </c>
    </row>
    <row r="16" spans="2:48" ht="15" customHeight="1" x14ac:dyDescent="0.25">
      <c r="R16" s="35"/>
      <c r="S16" s="4"/>
      <c r="T16" s="5"/>
      <c r="U16" s="21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  <c r="AI16" s="34"/>
      <c r="AN16" t="s">
        <v>49</v>
      </c>
    </row>
    <row r="17" spans="3:35" ht="15" customHeight="1" x14ac:dyDescent="0.25">
      <c r="C17" t="s">
        <v>102</v>
      </c>
      <c r="R17" s="35"/>
      <c r="S17" s="4"/>
      <c r="T17" s="5"/>
      <c r="U17" s="21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  <c r="AI17" s="34"/>
    </row>
    <row r="18" spans="3:35" ht="15" customHeight="1" x14ac:dyDescent="0.25">
      <c r="R18" s="35"/>
      <c r="S18" s="4"/>
      <c r="T18" s="5"/>
      <c r="U18" s="21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/>
      <c r="AI18" s="34"/>
    </row>
    <row r="19" spans="3:35" ht="15" customHeight="1" x14ac:dyDescent="0.25">
      <c r="R19" s="35"/>
      <c r="S19" s="7"/>
      <c r="T19" s="8"/>
      <c r="U19" s="2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9"/>
      <c r="AI19" s="34"/>
    </row>
    <row r="20" spans="3:35" ht="15" customHeight="1" x14ac:dyDescent="0.25">
      <c r="S20" s="36">
        <v>100</v>
      </c>
      <c r="T20" s="36"/>
      <c r="U20" s="36"/>
      <c r="V20" s="36">
        <v>460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</sheetData>
  <mergeCells count="14">
    <mergeCell ref="AI6:AI9"/>
    <mergeCell ref="R4:R19"/>
    <mergeCell ref="V20:AH20"/>
    <mergeCell ref="AI12:AI19"/>
    <mergeCell ref="AI10:AI11"/>
    <mergeCell ref="AC4:AC5"/>
    <mergeCell ref="V11:AD11"/>
    <mergeCell ref="Z4:AA7"/>
    <mergeCell ref="V4:W7"/>
    <mergeCell ref="V3:AB3"/>
    <mergeCell ref="S2:AB2"/>
    <mergeCell ref="S20:U20"/>
    <mergeCell ref="AC6:AH6"/>
    <mergeCell ref="AE12:A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arvutused</vt:lpstr>
      <vt:lpstr>üldandmed</vt:lpstr>
      <vt:lpstr>lastetuba1</vt:lpstr>
      <vt:lpstr>lastetuba2</vt:lpstr>
      <vt:lpstr>magamistuba</vt:lpstr>
      <vt:lpstr>saun+wc</vt:lpstr>
      <vt:lpstr>elutuba+köök</vt:lpstr>
      <vt:lpstr>esik</vt:lpstr>
      <vt:lpstr>trepi peal</vt:lpstr>
      <vt:lpstr>trepi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Taavi</dc:creator>
  <cp:lastModifiedBy>x220</cp:lastModifiedBy>
  <dcterms:created xsi:type="dcterms:W3CDTF">2016-07-18T18:27:47Z</dcterms:created>
  <dcterms:modified xsi:type="dcterms:W3CDTF">2018-09-08T13:50:02Z</dcterms:modified>
</cp:coreProperties>
</file>